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5" windowWidth="15450" windowHeight="9150" tabRatio="401"/>
  </bookViews>
  <sheets>
    <sheet name="Pasture ruler" sheetId="11" r:id="rId1"/>
    <sheet name="Tab ZF" sheetId="1" state="hidden" r:id="rId2"/>
    <sheet name="Tab Weide" sheetId="2" state="hidden" r:id="rId3"/>
    <sheet name="Limits" sheetId="10" state="hidden" r:id="rId4"/>
    <sheet name="tab FOR chart cost" sheetId="12" state="hidden" r:id="rId5"/>
    <sheet name="Sheet1" sheetId="13" r:id="rId6"/>
    <sheet name="Tabelle1" sheetId="14" r:id="rId7"/>
  </sheets>
  <externalReferences>
    <externalReference r:id="rId8"/>
    <externalReference r:id="rId9"/>
  </externalReferences>
  <definedNames>
    <definedName name="_xlnm.Print_Area" localSheetId="0">'Pasture ruler'!$A$1:$K$47</definedName>
  </definedNames>
  <calcPr calcId="145621"/>
</workbook>
</file>

<file path=xl/calcChain.xml><?xml version="1.0" encoding="utf-8"?>
<calcChain xmlns="http://schemas.openxmlformats.org/spreadsheetml/2006/main">
  <c r="H22" i="11" l="1"/>
  <c r="H23" i="11"/>
  <c r="D20" i="11" l="1"/>
  <c r="B5" i="12" l="1"/>
  <c r="B4" i="12"/>
  <c r="O9" i="12" l="1"/>
  <c r="N9" i="12"/>
  <c r="M9" i="12"/>
  <c r="L9" i="12"/>
  <c r="K9" i="12"/>
  <c r="J9" i="12"/>
  <c r="I9" i="12"/>
  <c r="H9" i="12"/>
  <c r="G9" i="12"/>
  <c r="F9" i="12"/>
  <c r="E9" i="12"/>
  <c r="D9" i="12"/>
  <c r="C9" i="12"/>
  <c r="H12" i="12"/>
  <c r="J10" i="12" l="1"/>
  <c r="F11" i="12"/>
  <c r="O11" i="12"/>
  <c r="D10" i="12"/>
  <c r="M10" i="12"/>
  <c r="I11" i="12"/>
  <c r="E12" i="12"/>
  <c r="G10" i="12"/>
  <c r="C11" i="12"/>
  <c r="L11" i="12"/>
  <c r="N33" i="12"/>
  <c r="K33" i="12"/>
  <c r="H33" i="12"/>
  <c r="E33" i="12"/>
  <c r="O32" i="12"/>
  <c r="L32" i="12"/>
  <c r="I32" i="12"/>
  <c r="F32" i="12"/>
  <c r="C32" i="12"/>
  <c r="M31" i="12"/>
  <c r="J31" i="12"/>
  <c r="G31" i="12"/>
  <c r="D31" i="12"/>
  <c r="N30" i="12"/>
  <c r="K30" i="12"/>
  <c r="H30" i="12"/>
  <c r="E30" i="12"/>
  <c r="O29" i="12"/>
  <c r="L29" i="12"/>
  <c r="I29" i="12"/>
  <c r="F29" i="12"/>
  <c r="C29" i="12"/>
  <c r="M28" i="12"/>
  <c r="J28" i="12"/>
  <c r="G28" i="12"/>
  <c r="D28" i="12"/>
  <c r="N27" i="12"/>
  <c r="K27" i="12"/>
  <c r="H27" i="12"/>
  <c r="E27" i="12"/>
  <c r="O26" i="12"/>
  <c r="L26" i="12"/>
  <c r="I26" i="12"/>
  <c r="F26" i="12"/>
  <c r="C26" i="12"/>
  <c r="M25" i="12"/>
  <c r="J25" i="12"/>
  <c r="G25" i="12"/>
  <c r="D25" i="12"/>
  <c r="N24" i="12"/>
  <c r="K24" i="12"/>
  <c r="H24" i="12"/>
  <c r="E24" i="12"/>
  <c r="O23" i="12"/>
  <c r="L23" i="12"/>
  <c r="I23" i="12"/>
  <c r="F23" i="12"/>
  <c r="C23" i="12"/>
  <c r="M22" i="12"/>
  <c r="J22" i="12"/>
  <c r="G22" i="12"/>
  <c r="D22" i="12"/>
  <c r="N21" i="12"/>
  <c r="K21" i="12"/>
  <c r="H21" i="12"/>
  <c r="E21" i="12"/>
  <c r="O20" i="12"/>
  <c r="L20" i="12"/>
  <c r="I20" i="12"/>
  <c r="F20" i="12"/>
  <c r="C20" i="12"/>
  <c r="M19" i="12"/>
  <c r="J19" i="12"/>
  <c r="G19" i="12"/>
  <c r="D19" i="12"/>
  <c r="N18" i="12"/>
  <c r="K18" i="12"/>
  <c r="H18" i="12"/>
  <c r="E18" i="12"/>
  <c r="O17" i="12"/>
  <c r="L17" i="12"/>
  <c r="I17" i="12"/>
  <c r="F17" i="12"/>
  <c r="C17" i="12"/>
  <c r="M16" i="12"/>
  <c r="J16" i="12"/>
  <c r="G16" i="12"/>
  <c r="D16" i="12"/>
  <c r="N15" i="12"/>
  <c r="K15" i="12"/>
  <c r="H15" i="12"/>
  <c r="E15" i="12"/>
  <c r="O14" i="12"/>
  <c r="M33" i="12"/>
  <c r="J33" i="12"/>
  <c r="G33" i="12"/>
  <c r="D33" i="12"/>
  <c r="N32" i="12"/>
  <c r="K32" i="12"/>
  <c r="H32" i="12"/>
  <c r="E32" i="12"/>
  <c r="O31" i="12"/>
  <c r="L31" i="12"/>
  <c r="I31" i="12"/>
  <c r="F31" i="12"/>
  <c r="C31" i="12"/>
  <c r="M30" i="12"/>
  <c r="J30" i="12"/>
  <c r="G30" i="12"/>
  <c r="D30" i="12"/>
  <c r="N29" i="12"/>
  <c r="K29" i="12"/>
  <c r="H29" i="12"/>
  <c r="E29" i="12"/>
  <c r="O28" i="12"/>
  <c r="L28" i="12"/>
  <c r="I28" i="12"/>
  <c r="F28" i="12"/>
  <c r="C28" i="12"/>
  <c r="M27" i="12"/>
  <c r="J27" i="12"/>
  <c r="G27" i="12"/>
  <c r="D27" i="12"/>
  <c r="N26" i="12"/>
  <c r="K26" i="12"/>
  <c r="H26" i="12"/>
  <c r="E26" i="12"/>
  <c r="O25" i="12"/>
  <c r="L25" i="12"/>
  <c r="I25" i="12"/>
  <c r="F25" i="12"/>
  <c r="C25" i="12"/>
  <c r="M24" i="12"/>
  <c r="J24" i="12"/>
  <c r="G24" i="12"/>
  <c r="D24" i="12"/>
  <c r="N23" i="12"/>
  <c r="K23" i="12"/>
  <c r="H23" i="12"/>
  <c r="E23" i="12"/>
  <c r="O22" i="12"/>
  <c r="L22" i="12"/>
  <c r="I22" i="12"/>
  <c r="F22" i="12"/>
  <c r="C22" i="12"/>
  <c r="M21" i="12"/>
  <c r="J21" i="12"/>
  <c r="G21" i="12"/>
  <c r="D21" i="12"/>
  <c r="N20" i="12"/>
  <c r="K20" i="12"/>
  <c r="H20" i="12"/>
  <c r="E20" i="12"/>
  <c r="O19" i="12"/>
  <c r="L19" i="12"/>
  <c r="I19" i="12"/>
  <c r="F19" i="12"/>
  <c r="C19" i="12"/>
  <c r="M18" i="12"/>
  <c r="J18" i="12"/>
  <c r="G18" i="12"/>
  <c r="D18" i="12"/>
  <c r="N17" i="12"/>
  <c r="K17" i="12"/>
  <c r="H17" i="12"/>
  <c r="E17" i="12"/>
  <c r="O16" i="12"/>
  <c r="L16" i="12"/>
  <c r="I16" i="12"/>
  <c r="F16" i="12"/>
  <c r="C16" i="12"/>
  <c r="M15" i="12"/>
  <c r="J15" i="12"/>
  <c r="G15" i="12"/>
  <c r="D15" i="12"/>
  <c r="N14" i="12"/>
  <c r="K14" i="12"/>
  <c r="H14" i="12"/>
  <c r="C10" i="12"/>
  <c r="F10" i="12"/>
  <c r="I10" i="12"/>
  <c r="L10" i="12"/>
  <c r="O10" i="12"/>
  <c r="E11" i="12"/>
  <c r="H11" i="12"/>
  <c r="K11" i="12"/>
  <c r="N11" i="12"/>
  <c r="D12" i="12"/>
  <c r="G12" i="12"/>
  <c r="J12" i="12"/>
  <c r="M12" i="12"/>
  <c r="C13" i="12"/>
  <c r="F13" i="12"/>
  <c r="I13" i="12"/>
  <c r="L13" i="12"/>
  <c r="O13" i="12"/>
  <c r="E14" i="12"/>
  <c r="I14" i="12"/>
  <c r="M14" i="12"/>
  <c r="I15" i="12"/>
  <c r="E16" i="12"/>
  <c r="N16" i="12"/>
  <c r="J17" i="12"/>
  <c r="F18" i="12"/>
  <c r="O18" i="12"/>
  <c r="K19" i="12"/>
  <c r="G20" i="12"/>
  <c r="C21" i="12"/>
  <c r="L21" i="12"/>
  <c r="H22" i="12"/>
  <c r="D23" i="12"/>
  <c r="M23" i="12"/>
  <c r="I24" i="12"/>
  <c r="E25" i="12"/>
  <c r="N25" i="12"/>
  <c r="J26" i="12"/>
  <c r="F27" i="12"/>
  <c r="O27" i="12"/>
  <c r="K28" i="12"/>
  <c r="G29" i="12"/>
  <c r="C30" i="12"/>
  <c r="L30" i="12"/>
  <c r="H31" i="12"/>
  <c r="D32" i="12"/>
  <c r="M32" i="12"/>
  <c r="I33" i="12"/>
  <c r="K12" i="12"/>
  <c r="N12" i="12"/>
  <c r="D13" i="12"/>
  <c r="G13" i="12"/>
  <c r="J13" i="12"/>
  <c r="M13" i="12"/>
  <c r="C14" i="12"/>
  <c r="F14" i="12"/>
  <c r="J14" i="12"/>
  <c r="C15" i="12"/>
  <c r="L15" i="12"/>
  <c r="H16" i="12"/>
  <c r="D17" i="12"/>
  <c r="M17" i="12"/>
  <c r="I18" i="12"/>
  <c r="E19" i="12"/>
  <c r="N19" i="12"/>
  <c r="J20" i="12"/>
  <c r="F21" i="12"/>
  <c r="O21" i="12"/>
  <c r="K22" i="12"/>
  <c r="G23" i="12"/>
  <c r="C24" i="12"/>
  <c r="L24" i="12"/>
  <c r="H25" i="12"/>
  <c r="D26" i="12"/>
  <c r="M26" i="12"/>
  <c r="I27" i="12"/>
  <c r="E28" i="12"/>
  <c r="N28" i="12"/>
  <c r="J29" i="12"/>
  <c r="F30" i="12"/>
  <c r="O30" i="12"/>
  <c r="K31" i="12"/>
  <c r="G32" i="12"/>
  <c r="C33" i="12"/>
  <c r="L33" i="12"/>
  <c r="E10" i="12"/>
  <c r="H10" i="12"/>
  <c r="K10" i="12"/>
  <c r="N10" i="12"/>
  <c r="D11" i="12"/>
  <c r="G11" i="12"/>
  <c r="J11" i="12"/>
  <c r="M11" i="12"/>
  <c r="C12" i="12"/>
  <c r="F12" i="12"/>
  <c r="I12" i="12"/>
  <c r="L12" i="12"/>
  <c r="O12" i="12"/>
  <c r="E13" i="12"/>
  <c r="H13" i="12"/>
  <c r="K13" i="12"/>
  <c r="N13" i="12"/>
  <c r="D14" i="12"/>
  <c r="G14" i="12"/>
  <c r="L14" i="12"/>
  <c r="F15" i="12"/>
  <c r="O15" i="12"/>
  <c r="K16" i="12"/>
  <c r="G17" i="12"/>
  <c r="C18" i="12"/>
  <c r="L18" i="12"/>
  <c r="H19" i="12"/>
  <c r="D20" i="12"/>
  <c r="M20" i="12"/>
  <c r="I21" i="12"/>
  <c r="E22" i="12"/>
  <c r="N22" i="12"/>
  <c r="J23" i="12"/>
  <c r="F24" i="12"/>
  <c r="O24" i="12"/>
  <c r="K25" i="12"/>
  <c r="G26" i="12"/>
  <c r="C27" i="12"/>
  <c r="L27" i="12"/>
  <c r="H28" i="12"/>
  <c r="D29" i="12"/>
  <c r="M29" i="12"/>
  <c r="I30" i="12"/>
  <c r="E31" i="12"/>
  <c r="N31" i="12"/>
  <c r="J32" i="12"/>
  <c r="F33" i="12"/>
  <c r="O33" i="12"/>
  <c r="B17" i="11" l="1"/>
  <c r="M29" i="1"/>
  <c r="B3" i="2"/>
  <c r="D3" i="2" s="1"/>
  <c r="E3" i="2"/>
  <c r="F3" i="2"/>
  <c r="Q3" i="2"/>
  <c r="P3" i="2" s="1"/>
  <c r="U3" i="2"/>
  <c r="V3" i="2"/>
  <c r="W3" i="2"/>
  <c r="X3" i="2"/>
  <c r="B4" i="2"/>
  <c r="C4" i="2"/>
  <c r="D4" i="2"/>
  <c r="E4" i="2"/>
  <c r="F4" i="2"/>
  <c r="Q4" i="2"/>
  <c r="P4" i="2" s="1"/>
  <c r="U4" i="2"/>
  <c r="V4" i="2"/>
  <c r="W4" i="2"/>
  <c r="X4" i="2"/>
  <c r="B5" i="2"/>
  <c r="C5" i="2" s="1"/>
  <c r="Q5" i="2"/>
  <c r="P5" i="2" s="1"/>
  <c r="B6" i="2"/>
  <c r="C6" i="2" s="1"/>
  <c r="Q6" i="2"/>
  <c r="P6" i="2" s="1"/>
  <c r="B7" i="2"/>
  <c r="C7" i="2" s="1"/>
  <c r="Q7" i="2"/>
  <c r="P7" i="2" s="1"/>
  <c r="B8" i="2"/>
  <c r="C8" i="2" s="1"/>
  <c r="Q8" i="2"/>
  <c r="P8" i="2" s="1"/>
  <c r="B9" i="2"/>
  <c r="C9" i="2" s="1"/>
  <c r="H9" i="2"/>
  <c r="X9" i="2"/>
  <c r="B10" i="2"/>
  <c r="C10" i="2" s="1"/>
  <c r="E10" i="2"/>
  <c r="H10" i="2"/>
  <c r="U10" i="2"/>
  <c r="X10" i="2"/>
  <c r="B11" i="2"/>
  <c r="C11" i="2" s="1"/>
  <c r="H11" i="2"/>
  <c r="X11" i="2"/>
  <c r="B12" i="2"/>
  <c r="C12" i="2" s="1"/>
  <c r="E12" i="2"/>
  <c r="H12" i="2"/>
  <c r="W12" i="2"/>
  <c r="Z12" i="2"/>
  <c r="B13" i="2"/>
  <c r="D13" i="2" s="1"/>
  <c r="E13" i="2"/>
  <c r="H13" i="2"/>
  <c r="U13" i="2"/>
  <c r="X13" i="2"/>
  <c r="AA13" i="2"/>
  <c r="B14" i="2"/>
  <c r="C14" i="2"/>
  <c r="D14" i="2"/>
  <c r="E14" i="2"/>
  <c r="F14" i="2"/>
  <c r="G14" i="2"/>
  <c r="Q14" i="2" s="1"/>
  <c r="P14" i="2" s="1"/>
  <c r="H14" i="2"/>
  <c r="I14" i="2"/>
  <c r="U14" i="2"/>
  <c r="V14" i="2"/>
  <c r="W14" i="2"/>
  <c r="X14" i="2"/>
  <c r="Y14" i="2"/>
  <c r="Z14" i="2"/>
  <c r="AA14" i="2"/>
  <c r="B15" i="2"/>
  <c r="H15" i="2" s="1"/>
  <c r="E15" i="2"/>
  <c r="V15" i="2"/>
  <c r="AB15" i="2"/>
  <c r="B16" i="2"/>
  <c r="C16" i="2"/>
  <c r="D16" i="2"/>
  <c r="E16" i="2"/>
  <c r="F16" i="2"/>
  <c r="G16" i="2"/>
  <c r="Q16" i="2" s="1"/>
  <c r="P16" i="2" s="1"/>
  <c r="H16" i="2"/>
  <c r="I16" i="2"/>
  <c r="J16" i="2"/>
  <c r="U16" i="2"/>
  <c r="V16" i="2"/>
  <c r="W16" i="2"/>
  <c r="X16" i="2"/>
  <c r="Y16" i="2"/>
  <c r="Z16" i="2"/>
  <c r="AA16" i="2"/>
  <c r="AB16" i="2"/>
  <c r="B17" i="2"/>
  <c r="D17" i="2" s="1"/>
  <c r="E17" i="2"/>
  <c r="H17" i="2"/>
  <c r="V17" i="2"/>
  <c r="Y17" i="2"/>
  <c r="AB17" i="2"/>
  <c r="B18" i="2"/>
  <c r="E18" i="2" s="1"/>
  <c r="U18" i="2"/>
  <c r="AA18" i="2"/>
  <c r="B19" i="2"/>
  <c r="D19" i="2" s="1"/>
  <c r="E19" i="2"/>
  <c r="H19" i="2"/>
  <c r="K19" i="2"/>
  <c r="U19" i="2"/>
  <c r="X19" i="2"/>
  <c r="AA19" i="2"/>
  <c r="B20" i="2"/>
  <c r="D20" i="2" s="1"/>
  <c r="J20" i="2"/>
  <c r="V20" i="2"/>
  <c r="Z20" i="2"/>
  <c r="B21" i="2"/>
  <c r="C21" i="2" s="1"/>
  <c r="D21" i="2"/>
  <c r="F21" i="2"/>
  <c r="H21" i="2"/>
  <c r="J21" i="2"/>
  <c r="U21" i="2"/>
  <c r="W21" i="2"/>
  <c r="Y21" i="2"/>
  <c r="AA21" i="2"/>
  <c r="AC21" i="2"/>
  <c r="B22" i="2"/>
  <c r="C22" i="2"/>
  <c r="E22" i="2"/>
  <c r="F22" i="2"/>
  <c r="H22" i="2"/>
  <c r="I22" i="2"/>
  <c r="K22" i="2"/>
  <c r="L22" i="2"/>
  <c r="R22" i="2"/>
  <c r="V22" i="2"/>
  <c r="W22" i="2"/>
  <c r="Y22" i="2"/>
  <c r="Z22" i="2"/>
  <c r="AA22" i="2"/>
  <c r="AB22" i="2"/>
  <c r="AC22" i="2"/>
  <c r="AD22" i="2"/>
  <c r="B23" i="2"/>
  <c r="C23" i="2" s="1"/>
  <c r="D23" i="2"/>
  <c r="F23" i="2"/>
  <c r="H23" i="2"/>
  <c r="J23" i="2"/>
  <c r="L23" i="2"/>
  <c r="U23" i="2"/>
  <c r="W23" i="2"/>
  <c r="Y23" i="2"/>
  <c r="AA23" i="2"/>
  <c r="AC23" i="2"/>
  <c r="B24" i="2"/>
  <c r="C24" i="2" s="1"/>
  <c r="F24" i="2"/>
  <c r="I24" i="2"/>
  <c r="L24" i="2"/>
  <c r="V24" i="2"/>
  <c r="Y24" i="2"/>
  <c r="AB24" i="2"/>
  <c r="AD24" i="2"/>
  <c r="B25" i="2"/>
  <c r="D25" i="2" s="1"/>
  <c r="E25" i="2"/>
  <c r="H25" i="2"/>
  <c r="K25" i="2"/>
  <c r="R25" i="2" s="1"/>
  <c r="U25" i="2"/>
  <c r="W25" i="2"/>
  <c r="X25" i="2"/>
  <c r="Z25" i="2"/>
  <c r="AA25" i="2"/>
  <c r="AC25" i="2"/>
  <c r="AD25" i="2"/>
  <c r="B26" i="2"/>
  <c r="D26" i="2" s="1"/>
  <c r="E26" i="2"/>
  <c r="H26" i="2"/>
  <c r="K26" i="2"/>
  <c r="U26" i="2"/>
  <c r="X26" i="2"/>
  <c r="AA26" i="2"/>
  <c r="AC26" i="2"/>
  <c r="AE26" i="2"/>
  <c r="B27" i="2"/>
  <c r="C27" i="2"/>
  <c r="D27" i="2"/>
  <c r="E27" i="2"/>
  <c r="F27" i="2"/>
  <c r="G27" i="2"/>
  <c r="Q27" i="2" s="1"/>
  <c r="P27" i="2" s="1"/>
  <c r="H27" i="2"/>
  <c r="I27" i="2"/>
  <c r="J27" i="2"/>
  <c r="K27" i="2"/>
  <c r="R27" i="2" s="1"/>
  <c r="L27" i="2"/>
  <c r="M27" i="2"/>
  <c r="U27" i="2"/>
  <c r="V27" i="2"/>
  <c r="W27" i="2"/>
  <c r="X27" i="2"/>
  <c r="Y27" i="2"/>
  <c r="Z27" i="2"/>
  <c r="AA27" i="2"/>
  <c r="AB27" i="2"/>
  <c r="AC27" i="2"/>
  <c r="AD27" i="2"/>
  <c r="AE27" i="2"/>
  <c r="B28" i="2"/>
  <c r="D28" i="2" s="1"/>
  <c r="E28" i="2"/>
  <c r="H28" i="2"/>
  <c r="K28" i="2"/>
  <c r="N28" i="2"/>
  <c r="R28" i="2"/>
  <c r="V28" i="2"/>
  <c r="Y28" i="2"/>
  <c r="AB28" i="2"/>
  <c r="AE28" i="2"/>
  <c r="B29" i="2"/>
  <c r="D29" i="2" s="1"/>
  <c r="C29" i="2"/>
  <c r="E29" i="2"/>
  <c r="F29" i="2"/>
  <c r="G29" i="2"/>
  <c r="H29" i="2"/>
  <c r="I29" i="2"/>
  <c r="J29" i="2"/>
  <c r="K29" i="2"/>
  <c r="L29" i="2"/>
  <c r="M29" i="2"/>
  <c r="N29" i="2"/>
  <c r="Q29" i="2"/>
  <c r="P29" i="2" s="1"/>
  <c r="R29" i="2"/>
  <c r="S29" i="2"/>
  <c r="U29" i="2"/>
  <c r="V29" i="2"/>
  <c r="W29" i="2"/>
  <c r="X29" i="2"/>
  <c r="Y29" i="2"/>
  <c r="Z29" i="2"/>
  <c r="AA29" i="2"/>
  <c r="AB29" i="2"/>
  <c r="AC29" i="2"/>
  <c r="AD29" i="2"/>
  <c r="AE29" i="2"/>
  <c r="AF29" i="2"/>
  <c r="B30" i="2"/>
  <c r="C30" i="2" s="1"/>
  <c r="D30" i="2"/>
  <c r="E30" i="2"/>
  <c r="G30" i="2"/>
  <c r="H30" i="2"/>
  <c r="J30" i="2"/>
  <c r="K30" i="2"/>
  <c r="M30" i="2"/>
  <c r="N30" i="2"/>
  <c r="Q30" i="2"/>
  <c r="P30" i="2" s="1"/>
  <c r="R30" i="2"/>
  <c r="U30" i="2"/>
  <c r="V30" i="2"/>
  <c r="X30" i="2"/>
  <c r="Y30" i="2"/>
  <c r="Z30" i="2"/>
  <c r="AA30" i="2"/>
  <c r="AB30" i="2"/>
  <c r="AC30" i="2"/>
  <c r="AD30" i="2"/>
  <c r="AE30" i="2"/>
  <c r="AF30" i="2"/>
  <c r="B31" i="2"/>
  <c r="D31" i="2" s="1"/>
  <c r="E31" i="2"/>
  <c r="H31" i="2"/>
  <c r="K31" i="2"/>
  <c r="N31" i="2"/>
  <c r="R31" i="2"/>
  <c r="V31" i="2"/>
  <c r="Y31" i="2"/>
  <c r="AB31" i="2"/>
  <c r="AE31" i="2"/>
  <c r="B32" i="2"/>
  <c r="C32" i="2"/>
  <c r="D32" i="2"/>
  <c r="E32" i="2"/>
  <c r="F32" i="2"/>
  <c r="G32" i="2"/>
  <c r="Q32" i="2" s="1"/>
  <c r="H32" i="2"/>
  <c r="I32" i="2"/>
  <c r="J32" i="2"/>
  <c r="K32" i="2"/>
  <c r="R32" i="2" s="1"/>
  <c r="L32" i="2"/>
  <c r="M32" i="2"/>
  <c r="N32" i="2"/>
  <c r="P32" i="2"/>
  <c r="S32" i="2"/>
  <c r="U32" i="2"/>
  <c r="V32" i="2"/>
  <c r="W32" i="2"/>
  <c r="X32" i="2"/>
  <c r="Y32" i="2"/>
  <c r="Z32" i="2"/>
  <c r="AA32" i="2"/>
  <c r="AB32" i="2"/>
  <c r="AC32" i="2"/>
  <c r="AD32" i="2"/>
  <c r="AE32" i="2"/>
  <c r="AF32" i="2"/>
  <c r="B33" i="2"/>
  <c r="E33" i="2"/>
  <c r="H33" i="2"/>
  <c r="K33" i="2"/>
  <c r="N33" i="2"/>
  <c r="R33" i="2"/>
  <c r="V33" i="2"/>
  <c r="Y33" i="2"/>
  <c r="AB33" i="2"/>
  <c r="AE33" i="2"/>
  <c r="B34" i="2"/>
  <c r="D34" i="2" s="1"/>
  <c r="E34" i="2"/>
  <c r="H34" i="2"/>
  <c r="K34" i="2"/>
  <c r="N34" i="2"/>
  <c r="R34" i="2"/>
  <c r="V34" i="2"/>
  <c r="Y34" i="2"/>
  <c r="AB34" i="2"/>
  <c r="AE34" i="2"/>
  <c r="AF34" i="2"/>
  <c r="B35" i="2"/>
  <c r="F35" i="2"/>
  <c r="H35" i="2"/>
  <c r="J35" i="2"/>
  <c r="L35" i="2"/>
  <c r="N35" i="2"/>
  <c r="S35" i="2"/>
  <c r="V35" i="2"/>
  <c r="X35" i="2"/>
  <c r="Z35" i="2"/>
  <c r="AB35" i="2"/>
  <c r="AD35" i="2"/>
  <c r="AF35" i="2"/>
  <c r="B36" i="2"/>
  <c r="C36" i="2" s="1"/>
  <c r="D36" i="2"/>
  <c r="E36" i="2"/>
  <c r="G36" i="2"/>
  <c r="H36" i="2"/>
  <c r="J36" i="2"/>
  <c r="K36" i="2"/>
  <c r="M36" i="2"/>
  <c r="N36" i="2"/>
  <c r="Q36" i="2"/>
  <c r="P36" i="2" s="1"/>
  <c r="R36" i="2"/>
  <c r="U36" i="2"/>
  <c r="V36" i="2"/>
  <c r="X36" i="2"/>
  <c r="Y36" i="2"/>
  <c r="AA36" i="2"/>
  <c r="AB36" i="2"/>
  <c r="AD36" i="2"/>
  <c r="AE36" i="2"/>
  <c r="B37" i="2"/>
  <c r="D37" i="2" s="1"/>
  <c r="H37" i="2"/>
  <c r="N37" i="2"/>
  <c r="V37" i="2"/>
  <c r="Z37" i="2"/>
  <c r="AC37" i="2"/>
  <c r="AF37" i="2"/>
  <c r="B38" i="2"/>
  <c r="C38" i="2"/>
  <c r="D38" i="2"/>
  <c r="E38" i="2"/>
  <c r="F38" i="2"/>
  <c r="G38" i="2"/>
  <c r="Q38" i="2" s="1"/>
  <c r="P38" i="2" s="1"/>
  <c r="H38" i="2"/>
  <c r="I38" i="2"/>
  <c r="J38" i="2"/>
  <c r="K38" i="2"/>
  <c r="L38" i="2"/>
  <c r="M38" i="2"/>
  <c r="N38" i="2"/>
  <c r="R38" i="2"/>
  <c r="S38" i="2"/>
  <c r="U38" i="2"/>
  <c r="V38" i="2"/>
  <c r="W38" i="2"/>
  <c r="X38" i="2"/>
  <c r="Y38" i="2"/>
  <c r="Z38" i="2"/>
  <c r="AA38" i="2"/>
  <c r="AB38" i="2"/>
  <c r="AC38" i="2"/>
  <c r="AD38" i="2"/>
  <c r="AE38" i="2"/>
  <c r="AF38" i="2"/>
  <c r="B39" i="2"/>
  <c r="C39" i="2" s="1"/>
  <c r="E39" i="2"/>
  <c r="H39" i="2"/>
  <c r="K39" i="2"/>
  <c r="N39" i="2"/>
  <c r="R39" i="2"/>
  <c r="V39" i="2"/>
  <c r="Y39" i="2"/>
  <c r="AB39" i="2"/>
  <c r="AE39" i="2"/>
  <c r="B40" i="2"/>
  <c r="D40" i="2" s="1"/>
  <c r="E40" i="2"/>
  <c r="H40" i="2"/>
  <c r="K40" i="2"/>
  <c r="N40" i="2"/>
  <c r="S40" i="2" s="1"/>
  <c r="R40" i="2"/>
  <c r="V40" i="2"/>
  <c r="W40" i="2"/>
  <c r="Y40" i="2"/>
  <c r="Z40" i="2"/>
  <c r="AB40" i="2"/>
  <c r="AC40" i="2"/>
  <c r="AE40" i="2"/>
  <c r="AF40" i="2"/>
  <c r="B41" i="2"/>
  <c r="C41" i="2"/>
  <c r="D41" i="2"/>
  <c r="E41" i="2"/>
  <c r="F41" i="2"/>
  <c r="G41" i="2"/>
  <c r="Q41" i="2" s="1"/>
  <c r="P41" i="2" s="1"/>
  <c r="H41" i="2"/>
  <c r="I41" i="2"/>
  <c r="J41" i="2"/>
  <c r="K41" i="2"/>
  <c r="L41" i="2"/>
  <c r="M41" i="2"/>
  <c r="N41" i="2"/>
  <c r="R41" i="2"/>
  <c r="S41" i="2"/>
  <c r="U41" i="2"/>
  <c r="V41" i="2"/>
  <c r="W41" i="2"/>
  <c r="X41" i="2"/>
  <c r="Y41" i="2"/>
  <c r="Z41" i="2"/>
  <c r="AA41" i="2"/>
  <c r="AB41" i="2"/>
  <c r="AC41" i="2"/>
  <c r="AD41" i="2"/>
  <c r="AE41" i="2"/>
  <c r="AF41" i="2"/>
  <c r="B42" i="2"/>
  <c r="C42" i="2" s="1"/>
  <c r="E42" i="2"/>
  <c r="H42" i="2"/>
  <c r="K42" i="2"/>
  <c r="N42" i="2"/>
  <c r="R42" i="2"/>
  <c r="V42" i="2"/>
  <c r="Y42" i="2"/>
  <c r="AB42" i="2"/>
  <c r="AE42" i="2"/>
  <c r="B43" i="2"/>
  <c r="D43" i="2" s="1"/>
  <c r="E43" i="2"/>
  <c r="H43" i="2"/>
  <c r="I43" i="2"/>
  <c r="K43" i="2"/>
  <c r="L43" i="2"/>
  <c r="N43" i="2"/>
  <c r="R43" i="2"/>
  <c r="S43" i="2"/>
  <c r="V43" i="2"/>
  <c r="W43" i="2"/>
  <c r="Y43" i="2"/>
  <c r="Z43" i="2"/>
  <c r="AB43" i="2"/>
  <c r="AC43" i="2"/>
  <c r="AE43" i="2"/>
  <c r="AF43" i="2"/>
  <c r="B44" i="2"/>
  <c r="C44" i="2" s="1"/>
  <c r="D44" i="2"/>
  <c r="F44" i="2"/>
  <c r="H44" i="2"/>
  <c r="J44" i="2"/>
  <c r="L44" i="2"/>
  <c r="N44" i="2"/>
  <c r="U44" i="2"/>
  <c r="W44" i="2"/>
  <c r="Y44" i="2"/>
  <c r="AA44" i="2"/>
  <c r="AC44" i="2"/>
  <c r="AE44" i="2"/>
  <c r="B45" i="2"/>
  <c r="E45" i="2" s="1"/>
  <c r="G45" i="2"/>
  <c r="K45" i="2"/>
  <c r="R45" i="2" s="1"/>
  <c r="Q45" i="2"/>
  <c r="P45" i="2" s="1"/>
  <c r="X45" i="2"/>
  <c r="AB45" i="2"/>
  <c r="B46" i="2"/>
  <c r="C46" i="2" s="1"/>
  <c r="F46" i="2"/>
  <c r="K46" i="2"/>
  <c r="Y46" i="2"/>
  <c r="AC46" i="2"/>
  <c r="B47" i="2"/>
  <c r="C47" i="2" s="1"/>
  <c r="D47" i="2"/>
  <c r="F47" i="2"/>
  <c r="H47" i="2"/>
  <c r="J47" i="2"/>
  <c r="L47" i="2"/>
  <c r="N47" i="2"/>
  <c r="S47" i="2"/>
  <c r="V47" i="2"/>
  <c r="X47" i="2"/>
  <c r="Z47" i="2"/>
  <c r="AB47" i="2"/>
  <c r="AD47" i="2"/>
  <c r="AF47" i="2"/>
  <c r="B48" i="2"/>
  <c r="D48" i="2"/>
  <c r="E48" i="2"/>
  <c r="G48" i="2"/>
  <c r="H48" i="2"/>
  <c r="J48" i="2"/>
  <c r="K48" i="2"/>
  <c r="M48" i="2"/>
  <c r="N48" i="2"/>
  <c r="Q48" i="2"/>
  <c r="P48" i="2" s="1"/>
  <c r="R48" i="2"/>
  <c r="U48" i="2"/>
  <c r="V48" i="2"/>
  <c r="X48" i="2"/>
  <c r="Y48" i="2"/>
  <c r="AA48" i="2"/>
  <c r="AB48" i="2"/>
  <c r="AD48" i="2"/>
  <c r="AE48" i="2"/>
  <c r="B49" i="2"/>
  <c r="E49" i="2" s="1"/>
  <c r="F49" i="2"/>
  <c r="K49" i="2"/>
  <c r="R49" i="2"/>
  <c r="W49" i="2"/>
  <c r="AB49" i="2"/>
  <c r="AF49" i="2"/>
  <c r="B50" i="2"/>
  <c r="C50" i="2"/>
  <c r="D50" i="2"/>
  <c r="E50" i="2"/>
  <c r="F50" i="2"/>
  <c r="G50" i="2"/>
  <c r="H50" i="2"/>
  <c r="I50" i="2"/>
  <c r="J50" i="2"/>
  <c r="K50" i="2"/>
  <c r="R50" i="2" s="1"/>
  <c r="L50" i="2"/>
  <c r="M50" i="2"/>
  <c r="N50" i="2"/>
  <c r="Q50" i="2"/>
  <c r="P50" i="2" s="1"/>
  <c r="S50" i="2"/>
  <c r="U50" i="2"/>
  <c r="V50" i="2"/>
  <c r="W50" i="2"/>
  <c r="X50" i="2"/>
  <c r="Y50" i="2"/>
  <c r="Z50" i="2"/>
  <c r="AA50" i="2"/>
  <c r="AB50" i="2"/>
  <c r="AC50" i="2"/>
  <c r="AD50" i="2"/>
  <c r="AE50" i="2"/>
  <c r="AF50" i="2"/>
  <c r="B51" i="2"/>
  <c r="D51" i="2" s="1"/>
  <c r="G51" i="2"/>
  <c r="K51" i="2"/>
  <c r="Q51" i="2"/>
  <c r="P51" i="2" s="1"/>
  <c r="V51" i="2"/>
  <c r="AA51" i="2"/>
  <c r="AE51" i="2"/>
  <c r="B52" i="2"/>
  <c r="C52" i="2" s="1"/>
  <c r="E52" i="2"/>
  <c r="H52" i="2"/>
  <c r="K52" i="2"/>
  <c r="N52" i="2"/>
  <c r="S52" i="2"/>
  <c r="W52" i="2"/>
  <c r="Z52" i="2"/>
  <c r="AB52" i="2"/>
  <c r="AD52" i="2"/>
  <c r="AF52" i="2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C29" i="1"/>
  <c r="D29" i="1"/>
  <c r="E29" i="1"/>
  <c r="F29" i="1"/>
  <c r="G29" i="1"/>
  <c r="H29" i="1"/>
  <c r="I29" i="1"/>
  <c r="J29" i="1"/>
  <c r="K29" i="1"/>
  <c r="L29" i="1"/>
  <c r="N29" i="1"/>
  <c r="O29" i="1"/>
  <c r="P29" i="1"/>
  <c r="Q29" i="1"/>
  <c r="R29" i="1"/>
  <c r="S29" i="1"/>
  <c r="T29" i="1"/>
  <c r="U29" i="1"/>
  <c r="V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C35" i="2" l="1"/>
  <c r="E35" i="2"/>
  <c r="AE52" i="2"/>
  <c r="AC52" i="2"/>
  <c r="AA52" i="2"/>
  <c r="Y52" i="2"/>
  <c r="V52" i="2"/>
  <c r="R52" i="2"/>
  <c r="L52" i="2"/>
  <c r="I52" i="2"/>
  <c r="F52" i="2"/>
  <c r="AE49" i="2"/>
  <c r="Z49" i="2"/>
  <c r="V49" i="2"/>
  <c r="L49" i="2"/>
  <c r="H49" i="2"/>
  <c r="C49" i="2"/>
  <c r="AE47" i="2"/>
  <c r="AC47" i="2"/>
  <c r="AA47" i="2"/>
  <c r="Y47" i="2"/>
  <c r="W47" i="2"/>
  <c r="U47" i="2"/>
  <c r="M47" i="2"/>
  <c r="K47" i="2"/>
  <c r="R47" i="2" s="1"/>
  <c r="I47" i="2"/>
  <c r="G47" i="2"/>
  <c r="Q47" i="2" s="1"/>
  <c r="P47" i="2" s="1"/>
  <c r="E47" i="2"/>
  <c r="AE46" i="2"/>
  <c r="Z46" i="2"/>
  <c r="V46" i="2"/>
  <c r="N46" i="2"/>
  <c r="S46" i="2" s="1"/>
  <c r="I46" i="2"/>
  <c r="E46" i="2"/>
  <c r="AE45" i="2"/>
  <c r="AA45" i="2"/>
  <c r="V45" i="2"/>
  <c r="M45" i="2"/>
  <c r="H45" i="2"/>
  <c r="D45" i="2"/>
  <c r="AF44" i="2"/>
  <c r="AD44" i="2"/>
  <c r="AB44" i="2"/>
  <c r="Z44" i="2"/>
  <c r="X44" i="2"/>
  <c r="V44" i="2"/>
  <c r="S44" i="2"/>
  <c r="M44" i="2"/>
  <c r="K44" i="2"/>
  <c r="R44" i="2" s="1"/>
  <c r="I44" i="2"/>
  <c r="G44" i="2"/>
  <c r="Q44" i="2" s="1"/>
  <c r="P44" i="2" s="1"/>
  <c r="E44" i="2"/>
  <c r="AD42" i="2"/>
  <c r="AA42" i="2"/>
  <c r="X42" i="2"/>
  <c r="U42" i="2"/>
  <c r="M42" i="2"/>
  <c r="J42" i="2"/>
  <c r="G42" i="2"/>
  <c r="Q42" i="2" s="1"/>
  <c r="P42" i="2" s="1"/>
  <c r="D42" i="2"/>
  <c r="AD39" i="2"/>
  <c r="AA39" i="2"/>
  <c r="X39" i="2"/>
  <c r="U39" i="2"/>
  <c r="Q39" i="2"/>
  <c r="P39" i="2" s="1"/>
  <c r="M39" i="2"/>
  <c r="J39" i="2"/>
  <c r="G39" i="2"/>
  <c r="D39" i="2"/>
  <c r="AE37" i="2"/>
  <c r="AB37" i="2"/>
  <c r="Y37" i="2"/>
  <c r="R37" i="2"/>
  <c r="K37" i="2"/>
  <c r="E37" i="2"/>
  <c r="AE35" i="2"/>
  <c r="AC35" i="2"/>
  <c r="AA35" i="2"/>
  <c r="Y35" i="2"/>
  <c r="W35" i="2"/>
  <c r="U35" i="2"/>
  <c r="M35" i="2"/>
  <c r="K35" i="2"/>
  <c r="R35" i="2" s="1"/>
  <c r="I35" i="2"/>
  <c r="G35" i="2"/>
  <c r="Q35" i="2" s="1"/>
  <c r="P35" i="2" s="1"/>
  <c r="D35" i="2"/>
  <c r="C33" i="2"/>
  <c r="D33" i="2"/>
  <c r="G33" i="2"/>
  <c r="J33" i="2"/>
  <c r="M33" i="2"/>
  <c r="Q33" i="2"/>
  <c r="P33" i="2" s="1"/>
  <c r="U33" i="2"/>
  <c r="X33" i="2"/>
  <c r="AA33" i="2"/>
  <c r="AD33" i="2"/>
  <c r="AD26" i="2"/>
  <c r="AB26" i="2"/>
  <c r="Y26" i="2"/>
  <c r="V26" i="2"/>
  <c r="L26" i="2"/>
  <c r="I26" i="2"/>
  <c r="F26" i="2"/>
  <c r="C26" i="2"/>
  <c r="AC24" i="2"/>
  <c r="AA24" i="2"/>
  <c r="X24" i="2"/>
  <c r="U24" i="2"/>
  <c r="K24" i="2"/>
  <c r="H24" i="2"/>
  <c r="E24" i="2"/>
  <c r="AD23" i="2"/>
  <c r="AB23" i="2"/>
  <c r="Z23" i="2"/>
  <c r="X23" i="2"/>
  <c r="V23" i="2"/>
  <c r="M23" i="2"/>
  <c r="K23" i="2"/>
  <c r="R23" i="2" s="1"/>
  <c r="I23" i="2"/>
  <c r="G23" i="2"/>
  <c r="Q23" i="2" s="1"/>
  <c r="P23" i="2" s="1"/>
  <c r="E23" i="2"/>
  <c r="AB21" i="2"/>
  <c r="Z21" i="2"/>
  <c r="X21" i="2"/>
  <c r="V21" i="2"/>
  <c r="K21" i="2"/>
  <c r="R21" i="2" s="1"/>
  <c r="I21" i="2"/>
  <c r="G21" i="2"/>
  <c r="Q21" i="2" s="1"/>
  <c r="P21" i="2" s="1"/>
  <c r="E21" i="2"/>
  <c r="AC20" i="2"/>
  <c r="Y20" i="2"/>
  <c r="K20" i="2"/>
  <c r="R20" i="2" s="1"/>
  <c r="G20" i="2"/>
  <c r="AC19" i="2"/>
  <c r="Z19" i="2"/>
  <c r="W19" i="2"/>
  <c r="R19" i="2"/>
  <c r="I19" i="2"/>
  <c r="F19" i="2"/>
  <c r="C19" i="2"/>
  <c r="Z17" i="2"/>
  <c r="W17" i="2"/>
  <c r="I17" i="2"/>
  <c r="F17" i="2"/>
  <c r="C17" i="2"/>
  <c r="Z13" i="2"/>
  <c r="W13" i="2"/>
  <c r="I13" i="2"/>
  <c r="F13" i="2"/>
  <c r="C13" i="2"/>
  <c r="U11" i="2"/>
  <c r="E11" i="2"/>
  <c r="U9" i="2"/>
  <c r="E9" i="2"/>
  <c r="W8" i="2"/>
  <c r="E8" i="2"/>
  <c r="W7" i="2"/>
  <c r="E7" i="2"/>
  <c r="W6" i="2"/>
  <c r="E6" i="2"/>
  <c r="W5" i="2"/>
  <c r="E5" i="2"/>
  <c r="D21" i="11"/>
  <c r="G21" i="11"/>
  <c r="F21" i="11"/>
  <c r="B20" i="11"/>
  <c r="B21" i="11" s="1"/>
  <c r="B22" i="11" s="1"/>
  <c r="F20" i="11" s="1"/>
  <c r="D52" i="2"/>
  <c r="G52" i="2"/>
  <c r="Q52" i="2" s="1"/>
  <c r="P52" i="2" s="1"/>
  <c r="J52" i="2"/>
  <c r="M52" i="2"/>
  <c r="U52" i="2"/>
  <c r="X52" i="2"/>
  <c r="AB51" i="2"/>
  <c r="X51" i="2"/>
  <c r="R51" i="2"/>
  <c r="M51" i="2"/>
  <c r="H51" i="2"/>
  <c r="AC49" i="2"/>
  <c r="Y49" i="2"/>
  <c r="N49" i="2"/>
  <c r="S49" i="2" s="1"/>
  <c r="I49" i="2"/>
  <c r="C48" i="2"/>
  <c r="F48" i="2"/>
  <c r="I48" i="2"/>
  <c r="L48" i="2"/>
  <c r="S48" i="2"/>
  <c r="W48" i="2"/>
  <c r="Z48" i="2"/>
  <c r="AC48" i="2"/>
  <c r="AF48" i="2"/>
  <c r="AF46" i="2"/>
  <c r="AB46" i="2"/>
  <c r="W46" i="2"/>
  <c r="R46" i="2"/>
  <c r="L46" i="2"/>
  <c r="H46" i="2"/>
  <c r="AD45" i="2"/>
  <c r="Y45" i="2"/>
  <c r="U45" i="2"/>
  <c r="N45" i="2"/>
  <c r="S45" i="2" s="1"/>
  <c r="J45" i="2"/>
  <c r="C51" i="2"/>
  <c r="F51" i="2"/>
  <c r="I51" i="2"/>
  <c r="L51" i="2"/>
  <c r="S51" i="2"/>
  <c r="W51" i="2"/>
  <c r="Z51" i="2"/>
  <c r="AC51" i="2"/>
  <c r="AF51" i="2"/>
  <c r="D46" i="2"/>
  <c r="G46" i="2"/>
  <c r="Q46" i="2" s="1"/>
  <c r="P46" i="2" s="1"/>
  <c r="J46" i="2"/>
  <c r="M46" i="2"/>
  <c r="U46" i="2"/>
  <c r="X46" i="2"/>
  <c r="AA46" i="2"/>
  <c r="AD46" i="2"/>
  <c r="AD51" i="2"/>
  <c r="Y51" i="2"/>
  <c r="U51" i="2"/>
  <c r="N51" i="2"/>
  <c r="J51" i="2"/>
  <c r="E51" i="2"/>
  <c r="D49" i="2"/>
  <c r="G49" i="2"/>
  <c r="J49" i="2"/>
  <c r="M49" i="2"/>
  <c r="Q49" i="2"/>
  <c r="P49" i="2" s="1"/>
  <c r="U49" i="2"/>
  <c r="X49" i="2"/>
  <c r="AA49" i="2"/>
  <c r="AD49" i="2"/>
  <c r="C45" i="2"/>
  <c r="F45" i="2"/>
  <c r="I45" i="2"/>
  <c r="L45" i="2"/>
  <c r="W45" i="2"/>
  <c r="Z45" i="2"/>
  <c r="AC45" i="2"/>
  <c r="AF45" i="2"/>
  <c r="F43" i="2"/>
  <c r="C43" i="2"/>
  <c r="L40" i="2"/>
  <c r="I40" i="2"/>
  <c r="F40" i="2"/>
  <c r="C40" i="2"/>
  <c r="W37" i="2"/>
  <c r="S37" i="2"/>
  <c r="L37" i="2"/>
  <c r="I37" i="2"/>
  <c r="F37" i="2"/>
  <c r="C37" i="2"/>
  <c r="AC34" i="2"/>
  <c r="Z34" i="2"/>
  <c r="W34" i="2"/>
  <c r="S34" i="2"/>
  <c r="L34" i="2"/>
  <c r="I34" i="2"/>
  <c r="F34" i="2"/>
  <c r="C34" i="2"/>
  <c r="AF31" i="2"/>
  <c r="AC31" i="2"/>
  <c r="Z31" i="2"/>
  <c r="W31" i="2"/>
  <c r="S31" i="2"/>
  <c r="L31" i="2"/>
  <c r="I31" i="2"/>
  <c r="F31" i="2"/>
  <c r="C31" i="2"/>
  <c r="AF28" i="2"/>
  <c r="AC28" i="2"/>
  <c r="Z28" i="2"/>
  <c r="W28" i="2"/>
  <c r="S28" i="2"/>
  <c r="L28" i="2"/>
  <c r="I28" i="2"/>
  <c r="F28" i="2"/>
  <c r="C28" i="2"/>
  <c r="Z26" i="2"/>
  <c r="W26" i="2"/>
  <c r="R26" i="2"/>
  <c r="M26" i="2"/>
  <c r="J26" i="2"/>
  <c r="G26" i="2"/>
  <c r="Q26" i="2" s="1"/>
  <c r="P26" i="2" s="1"/>
  <c r="AE25" i="2"/>
  <c r="AB25" i="2"/>
  <c r="Y25" i="2"/>
  <c r="V25" i="2"/>
  <c r="L25" i="2"/>
  <c r="I25" i="2"/>
  <c r="F25" i="2"/>
  <c r="C25" i="2"/>
  <c r="Z24" i="2"/>
  <c r="W24" i="2"/>
  <c r="R24" i="2"/>
  <c r="M24" i="2"/>
  <c r="J24" i="2"/>
  <c r="G24" i="2"/>
  <c r="Q24" i="2" s="1"/>
  <c r="P24" i="2" s="1"/>
  <c r="D24" i="2"/>
  <c r="D22" i="2"/>
  <c r="G22" i="2"/>
  <c r="Q22" i="2" s="1"/>
  <c r="P22" i="2" s="1"/>
  <c r="J22" i="2"/>
  <c r="U22" i="2"/>
  <c r="X22" i="2"/>
  <c r="AB20" i="2"/>
  <c r="W20" i="2"/>
  <c r="Q20" i="2"/>
  <c r="P20" i="2" s="1"/>
  <c r="H20" i="2"/>
  <c r="X18" i="2"/>
  <c r="H18" i="2"/>
  <c r="Y15" i="2"/>
  <c r="C20" i="2"/>
  <c r="F20" i="2"/>
  <c r="I20" i="2"/>
  <c r="U20" i="2"/>
  <c r="X20" i="2"/>
  <c r="AA20" i="2"/>
  <c r="AD43" i="2"/>
  <c r="AA43" i="2"/>
  <c r="X43" i="2"/>
  <c r="U43" i="2"/>
  <c r="M43" i="2"/>
  <c r="J43" i="2"/>
  <c r="G43" i="2"/>
  <c r="Q43" i="2" s="1"/>
  <c r="P43" i="2" s="1"/>
  <c r="AF42" i="2"/>
  <c r="AC42" i="2"/>
  <c r="Z42" i="2"/>
  <c r="W42" i="2"/>
  <c r="S42" i="2"/>
  <c r="L42" i="2"/>
  <c r="I42" i="2"/>
  <c r="F42" i="2"/>
  <c r="AD40" i="2"/>
  <c r="AA40" i="2"/>
  <c r="X40" i="2"/>
  <c r="U40" i="2"/>
  <c r="M40" i="2"/>
  <c r="J40" i="2"/>
  <c r="G40" i="2"/>
  <c r="Q40" i="2" s="1"/>
  <c r="P40" i="2" s="1"/>
  <c r="AF39" i="2"/>
  <c r="AC39" i="2"/>
  <c r="Z39" i="2"/>
  <c r="W39" i="2"/>
  <c r="S39" i="2"/>
  <c r="L39" i="2"/>
  <c r="I39" i="2"/>
  <c r="F39" i="2"/>
  <c r="AD37" i="2"/>
  <c r="AA37" i="2"/>
  <c r="X37" i="2"/>
  <c r="U37" i="2"/>
  <c r="M37" i="2"/>
  <c r="J37" i="2"/>
  <c r="G37" i="2"/>
  <c r="Q37" i="2" s="1"/>
  <c r="P37" i="2" s="1"/>
  <c r="AF36" i="2"/>
  <c r="AC36" i="2"/>
  <c r="Z36" i="2"/>
  <c r="W36" i="2"/>
  <c r="S36" i="2"/>
  <c r="L36" i="2"/>
  <c r="I36" i="2"/>
  <c r="F36" i="2"/>
  <c r="AD34" i="2"/>
  <c r="AA34" i="2"/>
  <c r="X34" i="2"/>
  <c r="U34" i="2"/>
  <c r="M34" i="2"/>
  <c r="J34" i="2"/>
  <c r="G34" i="2"/>
  <c r="Q34" i="2" s="1"/>
  <c r="P34" i="2" s="1"/>
  <c r="AF33" i="2"/>
  <c r="AC33" i="2"/>
  <c r="Z33" i="2"/>
  <c r="W33" i="2"/>
  <c r="S33" i="2"/>
  <c r="L33" i="2"/>
  <c r="I33" i="2"/>
  <c r="F33" i="2"/>
  <c r="AD31" i="2"/>
  <c r="AA31" i="2"/>
  <c r="X31" i="2"/>
  <c r="U31" i="2"/>
  <c r="M31" i="2"/>
  <c r="J31" i="2"/>
  <c r="G31" i="2"/>
  <c r="Q31" i="2" s="1"/>
  <c r="P31" i="2" s="1"/>
  <c r="W30" i="2"/>
  <c r="S30" i="2"/>
  <c r="L30" i="2"/>
  <c r="I30" i="2"/>
  <c r="F30" i="2"/>
  <c r="AD28" i="2"/>
  <c r="AA28" i="2"/>
  <c r="X28" i="2"/>
  <c r="U28" i="2"/>
  <c r="M28" i="2"/>
  <c r="J28" i="2"/>
  <c r="G28" i="2"/>
  <c r="Q28" i="2" s="1"/>
  <c r="P28" i="2" s="1"/>
  <c r="M25" i="2"/>
  <c r="J25" i="2"/>
  <c r="G25" i="2"/>
  <c r="Q25" i="2" s="1"/>
  <c r="P25" i="2" s="1"/>
  <c r="E20" i="2"/>
  <c r="C18" i="2"/>
  <c r="F18" i="2"/>
  <c r="I18" i="2"/>
  <c r="V18" i="2"/>
  <c r="Y18" i="2"/>
  <c r="AB18" i="2"/>
  <c r="D18" i="2"/>
  <c r="G18" i="2"/>
  <c r="Q18" i="2" s="1"/>
  <c r="P18" i="2" s="1"/>
  <c r="J18" i="2"/>
  <c r="R18" i="2"/>
  <c r="W18" i="2"/>
  <c r="Z18" i="2"/>
  <c r="C15" i="2"/>
  <c r="F15" i="2"/>
  <c r="I15" i="2"/>
  <c r="W15" i="2"/>
  <c r="Z15" i="2"/>
  <c r="D15" i="2"/>
  <c r="G15" i="2"/>
  <c r="Q15" i="2" s="1"/>
  <c r="P15" i="2" s="1"/>
  <c r="J15" i="2"/>
  <c r="U15" i="2"/>
  <c r="X15" i="2"/>
  <c r="AA15" i="2"/>
  <c r="C3" i="2"/>
  <c r="Y12" i="2"/>
  <c r="V12" i="2"/>
  <c r="G12" i="2"/>
  <c r="Q12" i="2" s="1"/>
  <c r="P12" i="2" s="1"/>
  <c r="D12" i="2"/>
  <c r="Z11" i="2"/>
  <c r="W11" i="2"/>
  <c r="Q11" i="2"/>
  <c r="P11" i="2" s="1"/>
  <c r="G11" i="2"/>
  <c r="D11" i="2"/>
  <c r="Z10" i="2"/>
  <c r="W10" i="2"/>
  <c r="G10" i="2"/>
  <c r="Q10" i="2" s="1"/>
  <c r="P10" i="2" s="1"/>
  <c r="D10" i="2"/>
  <c r="Z9" i="2"/>
  <c r="W9" i="2"/>
  <c r="G9" i="2"/>
  <c r="Q9" i="2" s="1"/>
  <c r="P9" i="2" s="1"/>
  <c r="D9" i="2"/>
  <c r="Y8" i="2"/>
  <c r="V8" i="2"/>
  <c r="D8" i="2"/>
  <c r="Y7" i="2"/>
  <c r="V7" i="2"/>
  <c r="D7" i="2"/>
  <c r="Y6" i="2"/>
  <c r="V6" i="2"/>
  <c r="D6" i="2"/>
  <c r="Y5" i="2"/>
  <c r="V5" i="2"/>
  <c r="D5" i="2"/>
  <c r="AB19" i="2"/>
  <c r="Y19" i="2"/>
  <c r="V19" i="2"/>
  <c r="J19" i="2"/>
  <c r="G19" i="2"/>
  <c r="Q19" i="2" s="1"/>
  <c r="P19" i="2" s="1"/>
  <c r="AA17" i="2"/>
  <c r="X17" i="2"/>
  <c r="U17" i="2"/>
  <c r="J17" i="2"/>
  <c r="G17" i="2"/>
  <c r="Q17" i="2" s="1"/>
  <c r="P17" i="2" s="1"/>
  <c r="Y13" i="2"/>
  <c r="V13" i="2"/>
  <c r="G13" i="2"/>
  <c r="Q13" i="2" s="1"/>
  <c r="P13" i="2" s="1"/>
  <c r="AA12" i="2"/>
  <c r="X12" i="2"/>
  <c r="U12" i="2"/>
  <c r="I12" i="2"/>
  <c r="F12" i="2"/>
  <c r="Y11" i="2"/>
  <c r="V11" i="2"/>
  <c r="F11" i="2"/>
  <c r="Y10" i="2"/>
  <c r="V10" i="2"/>
  <c r="F10" i="2"/>
  <c r="Y9" i="2"/>
  <c r="V9" i="2"/>
  <c r="F9" i="2"/>
  <c r="X8" i="2"/>
  <c r="U8" i="2"/>
  <c r="F8" i="2"/>
  <c r="X7" i="2"/>
  <c r="U7" i="2"/>
  <c r="F7" i="2"/>
  <c r="X6" i="2"/>
  <c r="U6" i="2"/>
  <c r="F6" i="2"/>
  <c r="X5" i="2"/>
  <c r="U5" i="2"/>
  <c r="F5" i="2"/>
  <c r="F23" i="11" l="1"/>
  <c r="F22" i="11"/>
  <c r="D23" i="11"/>
  <c r="G20" i="11" s="1"/>
  <c r="G22" i="11" s="1"/>
  <c r="D19" i="11"/>
  <c r="G23" i="11" l="1"/>
</calcChain>
</file>

<file path=xl/sharedStrings.xml><?xml version="1.0" encoding="utf-8"?>
<sst xmlns="http://schemas.openxmlformats.org/spreadsheetml/2006/main" count="76" uniqueCount="66">
  <si>
    <t>BF</t>
  </si>
  <si>
    <t>Weide</t>
  </si>
  <si>
    <t>kg Milch</t>
  </si>
  <si>
    <t>kg TS Total</t>
  </si>
  <si>
    <t>12 kg Weide</t>
  </si>
  <si>
    <t>16 kg Weide</t>
  </si>
  <si>
    <t>19 kg Weide</t>
  </si>
  <si>
    <t>beifutter%</t>
  </si>
  <si>
    <t>% bei 12</t>
  </si>
  <si>
    <t>5 bei 16</t>
  </si>
  <si>
    <t>% bei 19</t>
  </si>
  <si>
    <t>Beifutter bei x kg Weide</t>
  </si>
  <si>
    <t>%Weide bei</t>
  </si>
  <si>
    <t>average</t>
  </si>
  <si>
    <t>low</t>
  </si>
  <si>
    <t>high</t>
  </si>
  <si>
    <r>
      <t>C</t>
    </r>
    <r>
      <rPr>
        <vertAlign val="subscript"/>
        <sz val="11"/>
        <color indexed="8"/>
        <rFont val="Calibri"/>
        <family val="2"/>
      </rPr>
      <t>M</t>
    </r>
  </si>
  <si>
    <t>Kosten Milch</t>
  </si>
  <si>
    <t>€/ kg Milch</t>
  </si>
  <si>
    <t>Cost Milk</t>
  </si>
  <si>
    <r>
      <t>C</t>
    </r>
    <r>
      <rPr>
        <vertAlign val="subscript"/>
        <sz val="11"/>
        <color indexed="8"/>
        <rFont val="Calibri"/>
        <family val="2"/>
      </rPr>
      <t>W</t>
    </r>
  </si>
  <si>
    <t>Kosten Weide</t>
  </si>
  <si>
    <t>€/ kg TM</t>
  </si>
  <si>
    <t>Cost Weide</t>
  </si>
  <si>
    <r>
      <t>C</t>
    </r>
    <r>
      <rPr>
        <vertAlign val="subscript"/>
        <sz val="11"/>
        <color indexed="8"/>
        <rFont val="Calibri"/>
        <family val="2"/>
      </rPr>
      <t>S</t>
    </r>
  </si>
  <si>
    <t>Kosten Zufutter</t>
  </si>
  <si>
    <t>Cost Supp</t>
  </si>
  <si>
    <t>x</t>
  </si>
  <si>
    <t>y</t>
  </si>
  <si>
    <t>%Weide</t>
  </si>
  <si>
    <t>Anzahl Kühe</t>
  </si>
  <si>
    <t>Lebendgewicht (kg)</t>
  </si>
  <si>
    <t>Weideanteil (% TM der Gesamtration)</t>
  </si>
  <si>
    <t>Variante 1</t>
  </si>
  <si>
    <t>Variante 2</t>
  </si>
  <si>
    <t>Variante 3</t>
  </si>
  <si>
    <t>Autor: Kohnen Henri (henri.kohnen@education.lu)</t>
  </si>
  <si>
    <t>Dabei hilft Ihnen dieses Excel-Blatt:</t>
  </si>
  <si>
    <t>1. Abschätzung des Zusammenhangs zwischen Ergänzungsfutteranteil und Weidefutteraufnahme bei laktierenden Milchkühen</t>
  </si>
  <si>
    <t xml:space="preserve">2. Wo sich die aktuelle Milchleistung pro Tag und der Ergänzungsfutteranteil (kg TM/Tag) schneiden, kann die zu erwartende Weidefutteraufnahme (folgen Sie dem Verlauf der grünen Linien nach oben) abgelesen werden. </t>
  </si>
  <si>
    <t>3. Wenn die laktierenden Kühe ein gutes Milchleistungspotential haben und gut betreut werden, müsste die Milchleistung im Bereich der zwei schräg nach oben laufenden Linien liegen</t>
  </si>
  <si>
    <t xml:space="preserve">4. Wenn Sie nun beispielsweise die Ergänzungsfütterung reduzieren, dann können Sie etwa die zu erwartende Weidefutteraufnahme und Milchleistung abschätzen. </t>
  </si>
  <si>
    <t xml:space="preserve">5. Der Futterkostensimulator (links) zeigt Ihnen den Bereich der durchschnittlichen Futterkosten je kg Milch für die unterschiedlichen Produktionsvarianten (siehe wieder Kurven und die entsprechenden Zahlen)  </t>
  </si>
  <si>
    <t>% Weideanteil (TM; Ration)</t>
  </si>
  <si>
    <t>kg Milch/Kuh u. Tag</t>
  </si>
  <si>
    <t>kg Weide/Kuh u. Tag</t>
  </si>
  <si>
    <t>kg Zufutter/Kuh u. Tag</t>
  </si>
  <si>
    <t>Zufutter</t>
  </si>
  <si>
    <t>Weide kg</t>
  </si>
  <si>
    <t>Weide %</t>
  </si>
  <si>
    <t>Tagesmilch</t>
  </si>
  <si>
    <r>
      <rPr>
        <b/>
        <sz val="16"/>
        <color rgb="FFFF0000"/>
        <rFont val="Calibri"/>
        <family val="2"/>
      </rPr>
      <t>Achtung:</t>
    </r>
    <r>
      <rPr>
        <sz val="16"/>
        <color indexed="8"/>
        <rFont val="Calibri"/>
        <family val="2"/>
      </rPr>
      <t xml:space="preserve"> Eingabe nur in gelb hinterlegte Felder möglich !!</t>
    </r>
  </si>
  <si>
    <t>Ergänzungsfütterung, Milchleistung, Weidefutteraufnahme und Futterkosten für Milchkühen auf Weiden abschätzen</t>
  </si>
  <si>
    <r>
      <t>Tankmilch (</t>
    </r>
    <r>
      <rPr>
        <b/>
        <sz val="12"/>
        <color rgb="FFFF0000"/>
        <rFont val="Calibri"/>
        <family val="2"/>
      </rPr>
      <t>2 Tage</t>
    </r>
    <r>
      <rPr>
        <b/>
        <sz val="12"/>
        <rFont val="Calibri"/>
        <family val="2"/>
      </rPr>
      <t>)</t>
    </r>
  </si>
  <si>
    <r>
      <t>Übermilch (</t>
    </r>
    <r>
      <rPr>
        <b/>
        <sz val="12"/>
        <color rgb="FFFF0000"/>
        <rFont val="Calibri"/>
        <family val="2"/>
      </rPr>
      <t>2 Tage</t>
    </r>
    <r>
      <rPr>
        <b/>
        <sz val="12"/>
        <rFont val="Calibri"/>
        <family val="2"/>
      </rPr>
      <t>)</t>
    </r>
  </si>
  <si>
    <t>Zufutter  (kg TM/Kuh u. Tag)</t>
  </si>
  <si>
    <t>Futteraufnahme gesamt (kg TM/Kuh u. Tag)</t>
  </si>
  <si>
    <t>verfügbare Weide (kg TM Weide/Kuh u. Tag)</t>
  </si>
  <si>
    <t>Weideaufnahme (kg TM Weide/Kuh u. Tag)</t>
  </si>
  <si>
    <t>Milchleistung (kg Milch/Kuh u. Tag)</t>
  </si>
  <si>
    <r>
      <rPr>
        <b/>
        <sz val="18"/>
        <rFont val="Calibri"/>
        <family val="2"/>
      </rPr>
      <t xml:space="preserve">Variante 1: </t>
    </r>
    <r>
      <rPr>
        <b/>
        <sz val="16"/>
        <rFont val="Calibri"/>
        <family val="2"/>
      </rPr>
      <t>Ausgangssituation</t>
    </r>
  </si>
  <si>
    <r>
      <rPr>
        <b/>
        <sz val="18"/>
        <color rgb="FF00B050"/>
        <rFont val="Calibri"/>
        <family val="2"/>
      </rPr>
      <t>Variante 2:</t>
    </r>
    <r>
      <rPr>
        <b/>
        <sz val="16"/>
        <color rgb="FF00B05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Zufuttermengte angepasst </t>
    </r>
  </si>
  <si>
    <r>
      <rPr>
        <b/>
        <sz val="18"/>
        <color rgb="FFFF0000"/>
        <rFont val="Calibri"/>
        <family val="2"/>
      </rPr>
      <t>Variante 3:</t>
    </r>
    <r>
      <rPr>
        <b/>
        <sz val="16"/>
        <color rgb="FFFF000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Weidefutter und Milchleistung variabel</t>
    </r>
  </si>
  <si>
    <t xml:space="preserve">                an verfügbare Weide</t>
  </si>
  <si>
    <t>Weidefutterkosten (Euro/kg TM)</t>
  </si>
  <si>
    <t>Zufutterkosten je kg Trockenmasse (Euro/kg 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</si>
</sst>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6"/>
      <color rgb="FF00B050"/>
      <name val="Calibri"/>
      <family val="2"/>
    </font>
    <font>
      <b/>
      <sz val="12"/>
      <color rgb="FF00B05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rgb="FFFF0000"/>
      <name val="Calibri"/>
      <family val="2"/>
    </font>
    <font>
      <b/>
      <sz val="20"/>
      <color indexed="8"/>
      <name val="Calibri"/>
      <family val="2"/>
    </font>
    <font>
      <b/>
      <sz val="18"/>
      <name val="Calibri"/>
      <family val="2"/>
    </font>
    <font>
      <b/>
      <sz val="18"/>
      <color rgb="FF00B05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0" fontId="0" fillId="2" borderId="0" xfId="0" applyFill="1"/>
    <xf numFmtId="1" fontId="0" fillId="2" borderId="0" xfId="0" applyNumberFormat="1" applyFill="1"/>
    <xf numFmtId="164" fontId="0" fillId="2" borderId="0" xfId="0" applyNumberFormat="1" applyFill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0" xfId="0" applyNumberFormat="1"/>
    <xf numFmtId="0" fontId="0" fillId="5" borderId="0" xfId="0" applyFill="1" applyBorder="1"/>
    <xf numFmtId="0" fontId="0" fillId="8" borderId="0" xfId="0" applyFill="1"/>
    <xf numFmtId="0" fontId="8" fillId="8" borderId="0" xfId="0" applyFont="1" applyFill="1" applyBorder="1"/>
    <xf numFmtId="0" fontId="12" fillId="0" borderId="0" xfId="0" applyFont="1"/>
    <xf numFmtId="0" fontId="0" fillId="10" borderId="0" xfId="0" applyFill="1"/>
    <xf numFmtId="0" fontId="8" fillId="10" borderId="0" xfId="0" applyFont="1" applyFill="1" applyBorder="1"/>
    <xf numFmtId="0" fontId="11" fillId="10" borderId="0" xfId="0" applyFont="1" applyFill="1"/>
    <xf numFmtId="0" fontId="13" fillId="8" borderId="0" xfId="0" applyFont="1" applyFill="1"/>
    <xf numFmtId="0" fontId="11" fillId="8" borderId="0" xfId="0" applyFont="1" applyFill="1"/>
    <xf numFmtId="0" fontId="12" fillId="8" borderId="0" xfId="0" applyFont="1" applyFill="1"/>
    <xf numFmtId="0" fontId="10" fillId="3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14" fillId="8" borderId="0" xfId="0" applyFont="1" applyFill="1"/>
    <xf numFmtId="0" fontId="6" fillId="7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left"/>
    </xf>
    <xf numFmtId="0" fontId="12" fillId="5" borderId="0" xfId="0" applyFont="1" applyFill="1" applyBorder="1"/>
    <xf numFmtId="0" fontId="13" fillId="7" borderId="3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1" fontId="10" fillId="3" borderId="6" xfId="0" applyNumberFormat="1" applyFont="1" applyFill="1" applyBorder="1" applyAlignment="1">
      <alignment horizontal="center"/>
    </xf>
    <xf numFmtId="0" fontId="15" fillId="14" borderId="2" xfId="0" applyFont="1" applyFill="1" applyBorder="1" applyAlignment="1">
      <alignment horizontal="left"/>
    </xf>
    <xf numFmtId="0" fontId="12" fillId="13" borderId="0" xfId="0" applyFont="1" applyFill="1" applyBorder="1"/>
    <xf numFmtId="0" fontId="13" fillId="13" borderId="0" xfId="0" applyFont="1" applyFill="1" applyBorder="1"/>
    <xf numFmtId="0" fontId="15" fillId="7" borderId="3" xfId="0" applyFont="1" applyFill="1" applyBorder="1" applyAlignment="1">
      <alignment horizontal="center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0" fillId="13" borderId="8" xfId="0" applyFill="1" applyBorder="1"/>
    <xf numFmtId="0" fontId="0" fillId="13" borderId="4" xfId="0" applyFill="1" applyBorder="1"/>
    <xf numFmtId="0" fontId="0" fillId="13" borderId="0" xfId="0" applyFill="1" applyBorder="1"/>
    <xf numFmtId="0" fontId="0" fillId="13" borderId="5" xfId="0" applyFill="1" applyBorder="1"/>
    <xf numFmtId="0" fontId="12" fillId="13" borderId="3" xfId="0" applyFont="1" applyFill="1" applyBorder="1"/>
    <xf numFmtId="0" fontId="12" fillId="13" borderId="5" xfId="0" applyFont="1" applyFill="1" applyBorder="1"/>
    <xf numFmtId="0" fontId="12" fillId="13" borderId="7" xfId="0" applyFont="1" applyFill="1" applyBorder="1"/>
    <xf numFmtId="164" fontId="17" fillId="13" borderId="1" xfId="0" applyNumberFormat="1" applyFont="1" applyFill="1" applyBorder="1" applyAlignment="1">
      <alignment horizontal="center"/>
    </xf>
    <xf numFmtId="164" fontId="13" fillId="13" borderId="1" xfId="0" applyNumberFormat="1" applyFont="1" applyFill="1" applyBorder="1" applyAlignment="1">
      <alignment horizontal="center"/>
    </xf>
    <xf numFmtId="2" fontId="13" fillId="13" borderId="1" xfId="0" applyNumberFormat="1" applyFont="1" applyFill="1" applyBorder="1" applyAlignment="1">
      <alignment horizontal="center"/>
    </xf>
    <xf numFmtId="0" fontId="12" fillId="13" borderId="1" xfId="0" applyFont="1" applyFill="1" applyBorder="1"/>
    <xf numFmtId="0" fontId="12" fillId="13" borderId="6" xfId="0" applyFont="1" applyFill="1" applyBorder="1"/>
    <xf numFmtId="0" fontId="6" fillId="14" borderId="8" xfId="0" applyFont="1" applyFill="1" applyBorder="1" applyAlignment="1">
      <alignment horizontal="left"/>
    </xf>
    <xf numFmtId="0" fontId="15" fillId="14" borderId="3" xfId="0" applyFont="1" applyFill="1" applyBorder="1" applyAlignment="1">
      <alignment horizontal="left"/>
    </xf>
    <xf numFmtId="0" fontId="6" fillId="14" borderId="0" xfId="0" applyFont="1" applyFill="1" applyBorder="1" applyAlignment="1">
      <alignment horizontal="left"/>
    </xf>
    <xf numFmtId="0" fontId="13" fillId="14" borderId="0" xfId="0" applyFont="1" applyFill="1" applyBorder="1" applyAlignment="1">
      <alignment horizontal="left"/>
    </xf>
    <xf numFmtId="0" fontId="10" fillId="13" borderId="0" xfId="0" applyFont="1" applyFill="1" applyBorder="1" applyAlignment="1">
      <alignment horizontal="left"/>
    </xf>
    <xf numFmtId="0" fontId="13" fillId="13" borderId="3" xfId="0" applyFont="1" applyFill="1" applyBorder="1" applyAlignment="1">
      <alignment horizontal="right"/>
    </xf>
    <xf numFmtId="0" fontId="13" fillId="13" borderId="0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9" fillId="4" borderId="0" xfId="0" applyFont="1" applyFill="1" applyBorder="1" applyAlignment="1" applyProtection="1">
      <alignment horizontal="center"/>
      <protection locked="0"/>
    </xf>
    <xf numFmtId="0" fontId="23" fillId="13" borderId="0" xfId="0" applyFont="1" applyFill="1" applyBorder="1" applyAlignment="1">
      <alignment horizontal="center"/>
    </xf>
    <xf numFmtId="0" fontId="16" fillId="11" borderId="4" xfId="0" applyFont="1" applyFill="1" applyBorder="1"/>
    <xf numFmtId="0" fontId="21" fillId="11" borderId="2" xfId="0" applyFont="1" applyFill="1" applyBorder="1"/>
    <xf numFmtId="0" fontId="25" fillId="11" borderId="3" xfId="0" applyFont="1" applyFill="1" applyBorder="1" applyAlignment="1">
      <alignment horizontal="right"/>
    </xf>
    <xf numFmtId="0" fontId="14" fillId="4" borderId="0" xfId="0" applyFont="1" applyFill="1"/>
    <xf numFmtId="0" fontId="11" fillId="4" borderId="0" xfId="0" applyFont="1" applyFill="1"/>
    <xf numFmtId="0" fontId="8" fillId="4" borderId="0" xfId="0" applyFont="1" applyFill="1" applyBorder="1"/>
    <xf numFmtId="0" fontId="12" fillId="12" borderId="0" xfId="0" applyFont="1" applyFill="1"/>
    <xf numFmtId="0" fontId="0" fillId="12" borderId="0" xfId="0" applyFill="1"/>
    <xf numFmtId="0" fontId="11" fillId="12" borderId="0" xfId="0" applyFont="1" applyFill="1"/>
    <xf numFmtId="0" fontId="8" fillId="12" borderId="0" xfId="0" applyFont="1" applyFill="1" applyBorder="1"/>
    <xf numFmtId="0" fontId="9" fillId="12" borderId="0" xfId="0" applyFont="1" applyFill="1"/>
    <xf numFmtId="0" fontId="20" fillId="8" borderId="0" xfId="0" applyFont="1" applyFill="1"/>
    <xf numFmtId="0" fontId="27" fillId="10" borderId="0" xfId="0" applyFont="1" applyFill="1"/>
    <xf numFmtId="164" fontId="30" fillId="9" borderId="5" xfId="0" applyNumberFormat="1" applyFont="1" applyFill="1" applyBorder="1" applyAlignment="1">
      <alignment horizontal="center"/>
    </xf>
    <xf numFmtId="1" fontId="30" fillId="9" borderId="5" xfId="0" applyNumberFormat="1" applyFont="1" applyFill="1" applyBorder="1" applyAlignment="1">
      <alignment horizontal="center"/>
    </xf>
    <xf numFmtId="164" fontId="30" fillId="3" borderId="5" xfId="0" applyNumberFormat="1" applyFont="1" applyFill="1" applyBorder="1" applyAlignment="1" applyProtection="1">
      <alignment horizontal="center"/>
    </xf>
    <xf numFmtId="0" fontId="30" fillId="3" borderId="5" xfId="0" applyFont="1" applyFill="1" applyBorder="1" applyAlignment="1" applyProtection="1">
      <alignment horizontal="center"/>
    </xf>
    <xf numFmtId="164" fontId="30" fillId="3" borderId="5" xfId="0" applyNumberFormat="1" applyFont="1" applyFill="1" applyBorder="1" applyAlignment="1">
      <alignment horizontal="center"/>
    </xf>
    <xf numFmtId="1" fontId="30" fillId="3" borderId="5" xfId="0" applyNumberFormat="1" applyFont="1" applyFill="1" applyBorder="1" applyAlignment="1">
      <alignment horizontal="center"/>
    </xf>
    <xf numFmtId="1" fontId="31" fillId="11" borderId="0" xfId="0" applyNumberFormat="1" applyFont="1" applyFill="1" applyBorder="1" applyAlignment="1">
      <alignment horizontal="center"/>
    </xf>
    <xf numFmtId="1" fontId="32" fillId="3" borderId="0" xfId="0" applyNumberFormat="1" applyFont="1" applyFill="1" applyBorder="1" applyAlignment="1">
      <alignment horizontal="center"/>
    </xf>
    <xf numFmtId="164" fontId="31" fillId="11" borderId="0" xfId="0" applyNumberFormat="1" applyFont="1" applyFill="1" applyBorder="1" applyAlignment="1">
      <alignment horizontal="center"/>
    </xf>
    <xf numFmtId="164" fontId="32" fillId="3" borderId="0" xfId="0" applyNumberFormat="1" applyFont="1" applyFill="1" applyBorder="1" applyAlignment="1">
      <alignment horizontal="center"/>
    </xf>
    <xf numFmtId="164" fontId="24" fillId="11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4" fontId="12" fillId="6" borderId="0" xfId="0" applyNumberFormat="1" applyFont="1" applyFill="1" applyBorder="1" applyAlignment="1">
      <alignment horizontal="center"/>
    </xf>
    <xf numFmtId="2" fontId="12" fillId="6" borderId="0" xfId="0" applyNumberFormat="1" applyFont="1" applyFill="1" applyBorder="1" applyAlignment="1">
      <alignment horizontal="center"/>
    </xf>
    <xf numFmtId="0" fontId="33" fillId="11" borderId="7" xfId="0" applyFont="1" applyFill="1" applyBorder="1" applyAlignment="1">
      <alignment horizontal="right"/>
    </xf>
    <xf numFmtId="0" fontId="33" fillId="11" borderId="3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57387247278388E-2"/>
          <c:y val="0.1601737853619177"/>
          <c:w val="0.86469673405909797"/>
          <c:h val="0.70587697457320731"/>
        </c:manualLayout>
      </c:layout>
      <c:scatterChart>
        <c:scatterStyle val="smoothMarker"/>
        <c:varyColors val="0"/>
        <c:ser>
          <c:idx val="3"/>
          <c:order val="0"/>
          <c:tx>
            <c:v>Variante 3</c:v>
          </c:tx>
          <c:spPr>
            <a:ln w="47625">
              <a:solidFill>
                <a:srgbClr val="FF0000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00B050"/>
              </a:solidFill>
              <a:ln w="34925"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FF0000"/>
                        </a:solidFill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Variante 3</a:t>
                    </a:r>
                  </a:p>
                </c:rich>
              </c:tx>
              <c:spPr>
                <a:solidFill>
                  <a:srgbClr val="00B050">
                    <a:alpha val="50000"/>
                  </a:srgbClr>
                </a:solidFill>
              </c:sp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'Pasture ruler'!$H$20</c:f>
              <c:numCache>
                <c:formatCode>Standard</c:formatCode>
                <c:ptCount val="1"/>
                <c:pt idx="0">
                  <c:v>90</c:v>
                </c:pt>
              </c:numCache>
            </c:numRef>
          </c:xVal>
          <c:yVal>
            <c:numRef>
              <c:f>'Pasture ruler'!$H$21</c:f>
              <c:numCache>
                <c:formatCode>Standard</c:formatCod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 ZF'!$G$1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ZF'!$G$6:$G$31</c:f>
              <c:numCache>
                <c:formatCode>0,0</c:formatCode>
                <c:ptCount val="26"/>
                <c:pt idx="0">
                  <c:v>66.810487885828067</c:v>
                </c:pt>
                <c:pt idx="1">
                  <c:v>67.469095640858811</c:v>
                </c:pt>
                <c:pt idx="2">
                  <c:v>68.102073365231263</c:v>
                </c:pt>
                <c:pt idx="3">
                  <c:v>68.710888610763448</c:v>
                </c:pt>
                <c:pt idx="4">
                  <c:v>69.296898986797657</c:v>
                </c:pt>
                <c:pt idx="5">
                  <c:v>69.861362266425559</c:v>
                </c:pt>
                <c:pt idx="6">
                  <c:v>70.405445398046766</c:v>
                </c:pt>
                <c:pt idx="7">
                  <c:v>70.930232558139537</c:v>
                </c:pt>
                <c:pt idx="8">
                  <c:v>71.436732362182227</c:v>
                </c:pt>
                <c:pt idx="9">
                  <c:v>71.925884334643456</c:v>
                </c:pt>
                <c:pt idx="10">
                  <c:v>72.398564725365716</c:v>
                </c:pt>
                <c:pt idx="11">
                  <c:v>72.855591748099897</c:v>
                </c:pt>
                <c:pt idx="12">
                  <c:v>73.297730307076108</c:v>
                </c:pt>
                <c:pt idx="13">
                  <c:v>73.725696269048868</c:v>
                </c:pt>
                <c:pt idx="14">
                  <c:v>74.140160331005944</c:v>
                </c:pt>
                <c:pt idx="15">
                  <c:v>74.54175152749491</c:v>
                </c:pt>
                <c:pt idx="16">
                  <c:v>74.931060416144405</c:v>
                </c:pt>
                <c:pt idx="17">
                  <c:v>75.308641975308646</c:v>
                </c:pt>
                <c:pt idx="18">
                  <c:v>75.675018243736318</c:v>
                </c:pt>
                <c:pt idx="19">
                  <c:v>76.030680728667306</c:v>
                </c:pt>
                <c:pt idx="20">
                  <c:v>76.376092605716977</c:v>
                </c:pt>
                <c:pt idx="21">
                  <c:v>76.711690731252915</c:v>
                </c:pt>
                <c:pt idx="22">
                  <c:v>77.037887485648682</c:v>
                </c:pt>
                <c:pt idx="23">
                  <c:v>77.35507246376811</c:v>
                </c:pt>
                <c:pt idx="24">
                  <c:v>77.663614027250389</c:v>
                </c:pt>
                <c:pt idx="25">
                  <c:v>77.963860731599823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 ZF'!$L$1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ZF'!$L$6:$L$31</c:f>
              <c:numCache>
                <c:formatCode>0,0</c:formatCode>
                <c:ptCount val="26"/>
                <c:pt idx="0">
                  <c:v>33.620975771656155</c:v>
                </c:pt>
                <c:pt idx="1">
                  <c:v>34.938191281717629</c:v>
                </c:pt>
                <c:pt idx="2">
                  <c:v>36.204146730462519</c:v>
                </c:pt>
                <c:pt idx="3">
                  <c:v>37.421777221526909</c:v>
                </c:pt>
                <c:pt idx="4">
                  <c:v>38.593797973595336</c:v>
                </c:pt>
                <c:pt idx="5">
                  <c:v>39.722724532851117</c:v>
                </c:pt>
                <c:pt idx="6">
                  <c:v>40.810890796093517</c:v>
                </c:pt>
                <c:pt idx="7">
                  <c:v>41.860465116279066</c:v>
                </c:pt>
                <c:pt idx="8">
                  <c:v>42.87346472436446</c:v>
                </c:pt>
                <c:pt idx="9">
                  <c:v>43.851768669286912</c:v>
                </c:pt>
                <c:pt idx="10">
                  <c:v>44.797129450731433</c:v>
                </c:pt>
                <c:pt idx="11">
                  <c:v>45.711183496199787</c:v>
                </c:pt>
                <c:pt idx="12">
                  <c:v>46.595460614152209</c:v>
                </c:pt>
                <c:pt idx="13">
                  <c:v>47.451392538097743</c:v>
                </c:pt>
                <c:pt idx="14">
                  <c:v>48.280320662011903</c:v>
                </c:pt>
                <c:pt idx="15">
                  <c:v>49.083503054989819</c:v>
                </c:pt>
                <c:pt idx="16">
                  <c:v>49.862120832288795</c:v>
                </c:pt>
                <c:pt idx="17">
                  <c:v>50.617283950617285</c:v>
                </c:pt>
                <c:pt idx="18">
                  <c:v>51.350036487472636</c:v>
                </c:pt>
                <c:pt idx="19">
                  <c:v>52.061361457334613</c:v>
                </c:pt>
                <c:pt idx="20">
                  <c:v>52.752185211433968</c:v>
                </c:pt>
                <c:pt idx="21">
                  <c:v>53.423381462505816</c:v>
                </c:pt>
                <c:pt idx="22">
                  <c:v>54.075774971297349</c:v>
                </c:pt>
                <c:pt idx="23">
                  <c:v>54.710144927536234</c:v>
                </c:pt>
                <c:pt idx="24">
                  <c:v>55.327228054500779</c:v>
                </c:pt>
                <c:pt idx="25">
                  <c:v>55.927721463199646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'Tab ZF'!$E$1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ZF'!$E$6:$E$31</c:f>
              <c:numCache>
                <c:formatCode>0,0</c:formatCode>
                <c:ptCount val="26"/>
                <c:pt idx="0">
                  <c:v>80.08629273149684</c:v>
                </c:pt>
                <c:pt idx="1">
                  <c:v>80.481457384515281</c:v>
                </c:pt>
                <c:pt idx="2">
                  <c:v>80.861244019138752</c:v>
                </c:pt>
                <c:pt idx="3">
                  <c:v>81.226533166458069</c:v>
                </c:pt>
                <c:pt idx="4">
                  <c:v>81.578139392078597</c:v>
                </c:pt>
                <c:pt idx="5">
                  <c:v>81.91681735985533</c:v>
                </c:pt>
                <c:pt idx="6">
                  <c:v>82.243267238828054</c:v>
                </c:pt>
                <c:pt idx="7">
                  <c:v>82.558139534883722</c:v>
                </c:pt>
                <c:pt idx="8">
                  <c:v>82.862039417309347</c:v>
                </c:pt>
                <c:pt idx="9">
                  <c:v>83.155530600786079</c:v>
                </c:pt>
                <c:pt idx="10">
                  <c:v>83.439138835219424</c:v>
                </c:pt>
                <c:pt idx="11">
                  <c:v>83.713355048859938</c:v>
                </c:pt>
                <c:pt idx="12">
                  <c:v>83.978638184245654</c:v>
                </c:pt>
                <c:pt idx="13">
                  <c:v>84.235417761429318</c:v>
                </c:pt>
                <c:pt idx="14">
                  <c:v>84.484096198603567</c:v>
                </c:pt>
                <c:pt idx="15">
                  <c:v>84.72505091649694</c:v>
                </c:pt>
                <c:pt idx="16">
                  <c:v>84.958636249686634</c:v>
                </c:pt>
                <c:pt idx="17">
                  <c:v>85.18518518518519</c:v>
                </c:pt>
                <c:pt idx="18">
                  <c:v>85.405010946241788</c:v>
                </c:pt>
                <c:pt idx="19">
                  <c:v>85.618408437200387</c:v>
                </c:pt>
                <c:pt idx="20">
                  <c:v>85.825655563430189</c:v>
                </c:pt>
                <c:pt idx="21">
                  <c:v>86.027014438751749</c:v>
                </c:pt>
                <c:pt idx="22">
                  <c:v>86.222732491389209</c:v>
                </c:pt>
                <c:pt idx="23">
                  <c:v>86.41304347826086</c:v>
                </c:pt>
                <c:pt idx="24">
                  <c:v>86.598168416350234</c:v>
                </c:pt>
                <c:pt idx="25">
                  <c:v>86.778316438959891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'Tab ZF'!$I$1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ZF'!$F$6:$F$31</c:f>
              <c:numCache>
                <c:formatCode>0,0</c:formatCode>
                <c:ptCount val="26"/>
                <c:pt idx="0">
                  <c:v>73.448390308662454</c:v>
                </c:pt>
                <c:pt idx="1">
                  <c:v>73.975276512687046</c:v>
                </c:pt>
                <c:pt idx="2">
                  <c:v>74.481658692185007</c:v>
                </c:pt>
                <c:pt idx="3">
                  <c:v>74.968710888610772</c:v>
                </c:pt>
                <c:pt idx="4">
                  <c:v>75.437519189438135</c:v>
                </c:pt>
                <c:pt idx="5">
                  <c:v>75.889089813140444</c:v>
                </c:pt>
                <c:pt idx="6">
                  <c:v>76.32435631843741</c:v>
                </c:pt>
                <c:pt idx="7">
                  <c:v>76.744186046511629</c:v>
                </c:pt>
                <c:pt idx="8">
                  <c:v>77.149385889745787</c:v>
                </c:pt>
                <c:pt idx="9">
                  <c:v>77.540707467714768</c:v>
                </c:pt>
                <c:pt idx="10">
                  <c:v>77.91885178029257</c:v>
                </c:pt>
                <c:pt idx="11">
                  <c:v>78.284473398479918</c:v>
                </c:pt>
                <c:pt idx="12">
                  <c:v>78.638184245660881</c:v>
                </c:pt>
                <c:pt idx="13">
                  <c:v>78.9805570152391</c:v>
                </c:pt>
                <c:pt idx="14">
                  <c:v>79.312128264804755</c:v>
                </c:pt>
                <c:pt idx="15">
                  <c:v>79.633401221995925</c:v>
                </c:pt>
                <c:pt idx="16">
                  <c:v>79.944848332915512</c:v>
                </c:pt>
                <c:pt idx="17">
                  <c:v>80.246913580246911</c:v>
                </c:pt>
                <c:pt idx="18">
                  <c:v>80.540014594989046</c:v>
                </c:pt>
                <c:pt idx="19">
                  <c:v>80.824544582933839</c:v>
                </c:pt>
                <c:pt idx="20">
                  <c:v>81.10087408457359</c:v>
                </c:pt>
                <c:pt idx="21">
                  <c:v>81.369352585002332</c:v>
                </c:pt>
                <c:pt idx="22">
                  <c:v>81.630309988518945</c:v>
                </c:pt>
                <c:pt idx="23">
                  <c:v>81.884057971014485</c:v>
                </c:pt>
                <c:pt idx="24">
                  <c:v>82.130891221800312</c:v>
                </c:pt>
                <c:pt idx="25">
                  <c:v>82.371088585279864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'Tab ZF'!$H$1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ZF'!$H$6:$H$31</c:f>
              <c:numCache>
                <c:formatCode>0,0</c:formatCode>
                <c:ptCount val="26"/>
                <c:pt idx="0">
                  <c:v>60.172585462993688</c:v>
                </c:pt>
                <c:pt idx="1">
                  <c:v>60.962914769030576</c:v>
                </c:pt>
                <c:pt idx="2">
                  <c:v>61.722488038277511</c:v>
                </c:pt>
                <c:pt idx="3">
                  <c:v>62.453066332916151</c:v>
                </c:pt>
                <c:pt idx="4">
                  <c:v>63.156278784157202</c:v>
                </c:pt>
                <c:pt idx="5">
                  <c:v>63.833634719710666</c:v>
                </c:pt>
                <c:pt idx="6">
                  <c:v>64.486534477656107</c:v>
                </c:pt>
                <c:pt idx="7">
                  <c:v>65.11627906976743</c:v>
                </c:pt>
                <c:pt idx="8">
                  <c:v>65.72407883461868</c:v>
                </c:pt>
                <c:pt idx="9">
                  <c:v>66.311061201572159</c:v>
                </c:pt>
                <c:pt idx="10">
                  <c:v>66.878277670438862</c:v>
                </c:pt>
                <c:pt idx="11">
                  <c:v>67.426710097719877</c:v>
                </c:pt>
                <c:pt idx="12">
                  <c:v>67.957276368491321</c:v>
                </c:pt>
                <c:pt idx="13">
                  <c:v>68.470835522858636</c:v>
                </c:pt>
                <c:pt idx="14">
                  <c:v>68.968192397207133</c:v>
                </c:pt>
                <c:pt idx="15">
                  <c:v>69.450101832993894</c:v>
                </c:pt>
                <c:pt idx="16">
                  <c:v>69.917272499373269</c:v>
                </c:pt>
                <c:pt idx="17">
                  <c:v>70.370370370370367</c:v>
                </c:pt>
                <c:pt idx="18">
                  <c:v>70.810021892483576</c:v>
                </c:pt>
                <c:pt idx="19">
                  <c:v>71.236816874400759</c:v>
                </c:pt>
                <c:pt idx="20">
                  <c:v>71.651311126860378</c:v>
                </c:pt>
                <c:pt idx="21">
                  <c:v>72.054028877503498</c:v>
                </c:pt>
                <c:pt idx="22">
                  <c:v>72.445464982778418</c:v>
                </c:pt>
                <c:pt idx="23">
                  <c:v>72.826086956521735</c:v>
                </c:pt>
                <c:pt idx="24">
                  <c:v>73.196336832700467</c:v>
                </c:pt>
                <c:pt idx="25">
                  <c:v>73.556632877919782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7"/>
          <c:order val="6"/>
          <c:tx>
            <c:v>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ZF'!$I$6:$I$31</c:f>
              <c:numCache>
                <c:formatCode>0,0</c:formatCode>
                <c:ptCount val="26"/>
                <c:pt idx="0">
                  <c:v>53.534683040159301</c:v>
                </c:pt>
                <c:pt idx="1">
                  <c:v>54.456733897202334</c:v>
                </c:pt>
                <c:pt idx="2">
                  <c:v>55.342902711323774</c:v>
                </c:pt>
                <c:pt idx="3">
                  <c:v>56.195244055068841</c:v>
                </c:pt>
                <c:pt idx="4">
                  <c:v>57.015658581516739</c:v>
                </c:pt>
                <c:pt idx="5">
                  <c:v>57.805907172995788</c:v>
                </c:pt>
                <c:pt idx="6">
                  <c:v>58.567623557265456</c:v>
                </c:pt>
                <c:pt idx="7">
                  <c:v>59.302325581395344</c:v>
                </c:pt>
                <c:pt idx="8">
                  <c:v>60.01142530705512</c:v>
                </c:pt>
                <c:pt idx="9">
                  <c:v>60.69623806850084</c:v>
                </c:pt>
                <c:pt idx="10">
                  <c:v>61.357990615512001</c:v>
                </c:pt>
                <c:pt idx="11">
                  <c:v>61.997828447339856</c:v>
                </c:pt>
                <c:pt idx="12">
                  <c:v>62.616822429906549</c:v>
                </c:pt>
                <c:pt idx="13">
                  <c:v>63.215974776668418</c:v>
                </c:pt>
                <c:pt idx="14">
                  <c:v>63.796224463408322</c:v>
                </c:pt>
                <c:pt idx="15">
                  <c:v>64.358452138492879</c:v>
                </c:pt>
                <c:pt idx="16">
                  <c:v>64.903484582602161</c:v>
                </c:pt>
                <c:pt idx="17">
                  <c:v>65.432098765432102</c:v>
                </c:pt>
                <c:pt idx="18">
                  <c:v>65.945025541230834</c:v>
                </c:pt>
                <c:pt idx="19">
                  <c:v>66.442953020134226</c:v>
                </c:pt>
                <c:pt idx="20">
                  <c:v>66.926529648003779</c:v>
                </c:pt>
                <c:pt idx="21">
                  <c:v>67.396367023754081</c:v>
                </c:pt>
                <c:pt idx="22">
                  <c:v>67.853042479908154</c:v>
                </c:pt>
                <c:pt idx="23">
                  <c:v>68.29710144927536</c:v>
                </c:pt>
                <c:pt idx="24">
                  <c:v>68.729059638150545</c:v>
                </c:pt>
                <c:pt idx="25">
                  <c:v>69.149405024239755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'Tab ZF'!$J$1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ZF'!$J$6:$J$31</c:f>
              <c:numCache>
                <c:formatCode>0,0</c:formatCode>
                <c:ptCount val="26"/>
                <c:pt idx="0">
                  <c:v>46.896780617324922</c:v>
                </c:pt>
                <c:pt idx="1">
                  <c:v>47.950553025374106</c:v>
                </c:pt>
                <c:pt idx="2">
                  <c:v>48.963317384370022</c:v>
                </c:pt>
                <c:pt idx="3">
                  <c:v>49.93742177722153</c:v>
                </c:pt>
                <c:pt idx="4">
                  <c:v>50.875038378876269</c:v>
                </c:pt>
                <c:pt idx="5">
                  <c:v>51.778179626280895</c:v>
                </c:pt>
                <c:pt idx="6">
                  <c:v>52.648712636874819</c:v>
                </c:pt>
                <c:pt idx="7">
                  <c:v>53.488372093023251</c:v>
                </c:pt>
                <c:pt idx="8">
                  <c:v>54.298771779491574</c:v>
                </c:pt>
                <c:pt idx="9">
                  <c:v>55.081414935429528</c:v>
                </c:pt>
                <c:pt idx="10">
                  <c:v>55.837703560585147</c:v>
                </c:pt>
                <c:pt idx="11">
                  <c:v>56.568946796959828</c:v>
                </c:pt>
                <c:pt idx="12">
                  <c:v>57.276368491321762</c:v>
                </c:pt>
                <c:pt idx="13">
                  <c:v>57.9611140304782</c:v>
                </c:pt>
                <c:pt idx="14">
                  <c:v>58.624256529609518</c:v>
                </c:pt>
                <c:pt idx="15">
                  <c:v>59.26680244399185</c:v>
                </c:pt>
                <c:pt idx="16">
                  <c:v>59.889696665831039</c:v>
                </c:pt>
                <c:pt idx="17">
                  <c:v>60.493827160493829</c:v>
                </c:pt>
                <c:pt idx="18">
                  <c:v>61.080029189978106</c:v>
                </c:pt>
                <c:pt idx="19">
                  <c:v>61.649089165867686</c:v>
                </c:pt>
                <c:pt idx="20">
                  <c:v>62.201748169147173</c:v>
                </c:pt>
                <c:pt idx="21">
                  <c:v>62.738705170004664</c:v>
                </c:pt>
                <c:pt idx="22">
                  <c:v>63.260619977037877</c:v>
                </c:pt>
                <c:pt idx="23">
                  <c:v>63.768115942028977</c:v>
                </c:pt>
                <c:pt idx="24">
                  <c:v>64.261782443600623</c:v>
                </c:pt>
                <c:pt idx="25">
                  <c:v>64.742177170559714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'Tab ZF'!$K$1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ZF'!$K$6:$K$31</c:f>
              <c:numCache>
                <c:formatCode>0,0</c:formatCode>
                <c:ptCount val="26"/>
                <c:pt idx="0">
                  <c:v>40.258878194490535</c:v>
                </c:pt>
                <c:pt idx="1">
                  <c:v>41.444372153545864</c:v>
                </c:pt>
                <c:pt idx="2">
                  <c:v>42.58373205741627</c:v>
                </c:pt>
                <c:pt idx="3">
                  <c:v>43.67959949937422</c:v>
                </c:pt>
                <c:pt idx="4">
                  <c:v>44.734418176235799</c:v>
                </c:pt>
                <c:pt idx="5">
                  <c:v>45.750452079566003</c:v>
                </c:pt>
                <c:pt idx="6">
                  <c:v>46.729801716484168</c:v>
                </c:pt>
                <c:pt idx="7">
                  <c:v>47.674418604651159</c:v>
                </c:pt>
                <c:pt idx="8">
                  <c:v>48.586118251928021</c:v>
                </c:pt>
                <c:pt idx="9">
                  <c:v>49.466591802358224</c:v>
                </c:pt>
                <c:pt idx="10">
                  <c:v>50.317416505658286</c:v>
                </c:pt>
                <c:pt idx="11">
                  <c:v>51.140065146579808</c:v>
                </c:pt>
                <c:pt idx="12">
                  <c:v>51.935914552736982</c:v>
                </c:pt>
                <c:pt idx="13">
                  <c:v>52.706253284287975</c:v>
                </c:pt>
                <c:pt idx="14">
                  <c:v>53.452288595810707</c:v>
                </c:pt>
                <c:pt idx="15">
                  <c:v>54.175152749490842</c:v>
                </c:pt>
                <c:pt idx="16">
                  <c:v>54.875908749059917</c:v>
                </c:pt>
                <c:pt idx="17">
                  <c:v>55.555555555555557</c:v>
                </c:pt>
                <c:pt idx="18">
                  <c:v>56.215032838725364</c:v>
                </c:pt>
                <c:pt idx="19">
                  <c:v>56.855225311601153</c:v>
                </c:pt>
                <c:pt idx="20">
                  <c:v>57.476966690290574</c:v>
                </c:pt>
                <c:pt idx="21">
                  <c:v>58.08104331625524</c:v>
                </c:pt>
                <c:pt idx="22">
                  <c:v>58.668197474167613</c:v>
                </c:pt>
                <c:pt idx="23">
                  <c:v>59.239130434782602</c:v>
                </c:pt>
                <c:pt idx="24">
                  <c:v>59.794505249050701</c:v>
                </c:pt>
                <c:pt idx="25">
                  <c:v>60.33494931687968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'Tab ZF'!$M$1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ZF'!$M$6:$M$31</c:f>
              <c:numCache>
                <c:formatCode>0,0</c:formatCode>
                <c:ptCount val="26"/>
                <c:pt idx="0">
                  <c:v>26.983073348821769</c:v>
                </c:pt>
                <c:pt idx="1">
                  <c:v>28.43201040988939</c:v>
                </c:pt>
                <c:pt idx="2">
                  <c:v>29.824561403508774</c:v>
                </c:pt>
                <c:pt idx="3">
                  <c:v>31.163954943679599</c:v>
                </c:pt>
                <c:pt idx="4">
                  <c:v>32.453177770954866</c:v>
                </c:pt>
                <c:pt idx="5">
                  <c:v>33.694996986136225</c:v>
                </c:pt>
                <c:pt idx="6">
                  <c:v>34.891979875702866</c:v>
                </c:pt>
                <c:pt idx="7">
                  <c:v>36.046511627906973</c:v>
                </c:pt>
                <c:pt idx="8">
                  <c:v>37.160811196800907</c:v>
                </c:pt>
                <c:pt idx="9">
                  <c:v>38.236945536215607</c:v>
                </c:pt>
                <c:pt idx="10">
                  <c:v>39.276842395804579</c:v>
                </c:pt>
                <c:pt idx="11">
                  <c:v>40.282301845819767</c:v>
                </c:pt>
                <c:pt idx="12">
                  <c:v>41.255006675567429</c:v>
                </c:pt>
                <c:pt idx="13">
                  <c:v>42.196531791907518</c:v>
                </c:pt>
                <c:pt idx="14">
                  <c:v>43.108352728213092</c:v>
                </c:pt>
                <c:pt idx="15">
                  <c:v>43.991853360488797</c:v>
                </c:pt>
                <c:pt idx="16">
                  <c:v>44.848332915517673</c:v>
                </c:pt>
                <c:pt idx="17">
                  <c:v>45.679012345679013</c:v>
                </c:pt>
                <c:pt idx="18">
                  <c:v>46.485040136219894</c:v>
                </c:pt>
                <c:pt idx="19">
                  <c:v>47.267497603068072</c:v>
                </c:pt>
                <c:pt idx="20">
                  <c:v>48.027403732577369</c:v>
                </c:pt>
                <c:pt idx="21">
                  <c:v>48.765719608756406</c:v>
                </c:pt>
                <c:pt idx="22">
                  <c:v>49.483352468427093</c:v>
                </c:pt>
                <c:pt idx="23">
                  <c:v>50.181159420289859</c:v>
                </c:pt>
                <c:pt idx="24">
                  <c:v>50.859950859950857</c:v>
                </c:pt>
                <c:pt idx="25">
                  <c:v>51.520493609519605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'Tab ZF'!$N$1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7"/>
              <c:delete val="1"/>
            </c:dLbl>
            <c:dLbl>
              <c:idx val="18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ZF'!$N$6:$N$31</c:f>
              <c:numCache>
                <c:formatCode>0,0</c:formatCode>
                <c:ptCount val="26"/>
                <c:pt idx="0">
                  <c:v>20.345170925987386</c:v>
                </c:pt>
                <c:pt idx="1">
                  <c:v>21.925829538061155</c:v>
                </c:pt>
                <c:pt idx="2">
                  <c:v>23.444976076555026</c:v>
                </c:pt>
                <c:pt idx="3">
                  <c:v>24.906132665832292</c:v>
                </c:pt>
                <c:pt idx="4">
                  <c:v>26.3125575683144</c:v>
                </c:pt>
                <c:pt idx="5">
                  <c:v>27.667269439421339</c:v>
                </c:pt>
                <c:pt idx="6">
                  <c:v>28.973068955312222</c:v>
                </c:pt>
                <c:pt idx="7">
                  <c:v>30.232558139534881</c:v>
                </c:pt>
                <c:pt idx="8">
                  <c:v>31.448157669237357</c:v>
                </c:pt>
                <c:pt idx="9">
                  <c:v>32.622122403144296</c:v>
                </c:pt>
                <c:pt idx="10">
                  <c:v>33.756555340877718</c:v>
                </c:pt>
                <c:pt idx="11">
                  <c:v>34.853420195439746</c:v>
                </c:pt>
                <c:pt idx="12">
                  <c:v>35.91455273698265</c:v>
                </c:pt>
                <c:pt idx="13">
                  <c:v>36.941671045717293</c:v>
                </c:pt>
                <c:pt idx="14">
                  <c:v>37.93638479441428</c:v>
                </c:pt>
                <c:pt idx="15">
                  <c:v>38.900203665987782</c:v>
                </c:pt>
                <c:pt idx="16">
                  <c:v>39.834544998746551</c:v>
                </c:pt>
                <c:pt idx="17">
                  <c:v>40.74074074074074</c:v>
                </c:pt>
                <c:pt idx="18">
                  <c:v>41.620043784967159</c:v>
                </c:pt>
                <c:pt idx="19">
                  <c:v>42.473633748801532</c:v>
                </c:pt>
                <c:pt idx="20">
                  <c:v>43.302622253720763</c:v>
                </c:pt>
                <c:pt idx="21">
                  <c:v>44.108057755006982</c:v>
                </c:pt>
                <c:pt idx="22">
                  <c:v>44.890929965556822</c:v>
                </c:pt>
                <c:pt idx="23">
                  <c:v>45.652173913043477</c:v>
                </c:pt>
                <c:pt idx="24">
                  <c:v>46.392673665400935</c:v>
                </c:pt>
                <c:pt idx="25">
                  <c:v>47.113265755839571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14"/>
          <c:order val="11"/>
          <c:tx>
            <c:v>19 kg TS Weide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'Tab Weide'!$S$3:$S$52</c:f>
              <c:numCache>
                <c:formatCode>0</c:formatCode>
                <c:ptCount val="50"/>
                <c:pt idx="25">
                  <c:v>99.842354177614283</c:v>
                </c:pt>
                <c:pt idx="26">
                  <c:v>98.267390742177398</c:v>
                </c:pt>
                <c:pt idx="27">
                  <c:v>96.741344195519346</c:v>
                </c:pt>
                <c:pt idx="28">
                  <c:v>95.261970418651288</c:v>
                </c:pt>
                <c:pt idx="29">
                  <c:v>93.827160493827165</c:v>
                </c:pt>
                <c:pt idx="30">
                  <c:v>92.434930673802</c:v>
                </c:pt>
                <c:pt idx="31">
                  <c:v>91.083413231064242</c:v>
                </c:pt>
                <c:pt idx="32">
                  <c:v>89.770848098275465</c:v>
                </c:pt>
                <c:pt idx="33">
                  <c:v>88.495575221238937</c:v>
                </c:pt>
                <c:pt idx="34">
                  <c:v>87.256027554535024</c:v>
                </c:pt>
                <c:pt idx="35">
                  <c:v>86.050724637681171</c:v>
                </c:pt>
                <c:pt idx="36">
                  <c:v>84.87826669644852</c:v>
                </c:pt>
                <c:pt idx="37">
                  <c:v>83.737329219920682</c:v>
                </c:pt>
                <c:pt idx="38">
                  <c:v>82.626657969123727</c:v>
                </c:pt>
                <c:pt idx="39">
                  <c:v>81.545064377682408</c:v>
                </c:pt>
                <c:pt idx="40">
                  <c:v>80.491421309044711</c:v>
                </c:pt>
                <c:pt idx="41">
                  <c:v>79.464659138435806</c:v>
                </c:pt>
                <c:pt idx="42">
                  <c:v>78.463762130910595</c:v>
                </c:pt>
                <c:pt idx="43">
                  <c:v>77.487765089722672</c:v>
                </c:pt>
                <c:pt idx="44">
                  <c:v>76.535750251762337</c:v>
                </c:pt>
                <c:pt idx="45">
                  <c:v>75.606844409072821</c:v>
                </c:pt>
                <c:pt idx="46">
                  <c:v>74.700216237468055</c:v>
                </c:pt>
                <c:pt idx="47">
                  <c:v>73.815073815073816</c:v>
                </c:pt>
                <c:pt idx="48">
                  <c:v>72.950662315223653</c:v>
                </c:pt>
                <c:pt idx="49">
                  <c:v>72.106261859582546</c:v>
                </c:pt>
              </c:numCache>
            </c:numRef>
          </c:xVal>
          <c:yVal>
            <c:numRef>
              <c:f>'Tab Weide'!$A$3:$A$52</c:f>
              <c:numCache>
                <c:formatCode>Standard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yVal>
          <c:smooth val="0"/>
        </c:ser>
        <c:ser>
          <c:idx val="19"/>
          <c:order val="12"/>
          <c:tx>
            <c:v>19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Weide'!$AG$3:$AG$52</c:f>
              <c:numCache>
                <c:formatCode>Standard</c:formatCode>
                <c:ptCount val="50"/>
                <c:pt idx="25">
                  <c:v>99.842354177614283</c:v>
                </c:pt>
                <c:pt idx="26">
                  <c:v>98.267390742177398</c:v>
                </c:pt>
                <c:pt idx="27">
                  <c:v>96.741344195519346</c:v>
                </c:pt>
                <c:pt idx="28">
                  <c:v>95.261970418651288</c:v>
                </c:pt>
                <c:pt idx="29">
                  <c:v>93.827160493827165</c:v>
                </c:pt>
                <c:pt idx="30">
                  <c:v>92.434930673802</c:v>
                </c:pt>
                <c:pt idx="31">
                  <c:v>91.083413231064242</c:v>
                </c:pt>
                <c:pt idx="32">
                  <c:v>89.770848098275465</c:v>
                </c:pt>
                <c:pt idx="33">
                  <c:v>88.495575221238937</c:v>
                </c:pt>
                <c:pt idx="34">
                  <c:v>87.256027554535024</c:v>
                </c:pt>
                <c:pt idx="35">
                  <c:v>86.050724637681171</c:v>
                </c:pt>
                <c:pt idx="36">
                  <c:v>84.87826669644852</c:v>
                </c:pt>
                <c:pt idx="37">
                  <c:v>83.737329219920682</c:v>
                </c:pt>
                <c:pt idx="38">
                  <c:v>82.626657969123727</c:v>
                </c:pt>
                <c:pt idx="39">
                  <c:v>81.545064377682408</c:v>
                </c:pt>
                <c:pt idx="40">
                  <c:v>80.491421309044711</c:v>
                </c:pt>
                <c:pt idx="41">
                  <c:v>79.464659138435806</c:v>
                </c:pt>
                <c:pt idx="42">
                  <c:v>78.463762130910595</c:v>
                </c:pt>
                <c:pt idx="43">
                  <c:v>77.487765089722672</c:v>
                </c:pt>
                <c:pt idx="44">
                  <c:v>76.535750251762337</c:v>
                </c:pt>
                <c:pt idx="45">
                  <c:v>75.606844409072821</c:v>
                </c:pt>
                <c:pt idx="46">
                  <c:v>74.700216237468055</c:v>
                </c:pt>
                <c:pt idx="47">
                  <c:v>73.815073815073816</c:v>
                </c:pt>
                <c:pt idx="48">
                  <c:v>72.950662315223653</c:v>
                </c:pt>
                <c:pt idx="49">
                  <c:v>72.106261859582546</c:v>
                </c:pt>
              </c:numCache>
            </c:numRef>
          </c:xVal>
          <c:yVal>
            <c:numRef>
              <c:f>'Tab Weide'!$O$3:$O$52</c:f>
              <c:numCache>
                <c:formatCode>Standard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yVal>
          <c:smooth val="1"/>
        </c:ser>
        <c:ser>
          <c:idx val="23"/>
          <c:order val="13"/>
          <c:tx>
            <c:v>16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Weide'!$AC$3:$AC$52</c:f>
              <c:numCache>
                <c:formatCode>0,0</c:formatCode>
                <c:ptCount val="5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98.249923242247462</c:v>
                </c:pt>
                <c:pt idx="17">
                  <c:v>96.443640747438224</c:v>
                </c:pt>
                <c:pt idx="18">
                  <c:v>94.702574726250376</c:v>
                </c:pt>
                <c:pt idx="19">
                  <c:v>93.023255813953497</c:v>
                </c:pt>
                <c:pt idx="20">
                  <c:v>91.402456441016852</c:v>
                </c:pt>
                <c:pt idx="21">
                  <c:v>89.837170129140944</c:v>
                </c:pt>
                <c:pt idx="22">
                  <c:v>88.324592878829705</c:v>
                </c:pt>
                <c:pt idx="23">
                  <c:v>86.862106406080343</c:v>
                </c:pt>
                <c:pt idx="24">
                  <c:v>85.447263017356462</c:v>
                </c:pt>
                <c:pt idx="25">
                  <c:v>84.077771939043615</c:v>
                </c:pt>
                <c:pt idx="26">
                  <c:v>82.751486940780964</c:v>
                </c:pt>
                <c:pt idx="27">
                  <c:v>81.466395112016286</c:v>
                </c:pt>
                <c:pt idx="28">
                  <c:v>80.220606668337922</c:v>
                </c:pt>
                <c:pt idx="29">
                  <c:v>79.012345679012341</c:v>
                </c:pt>
                <c:pt idx="30">
                  <c:v>77.839941620043788</c:v>
                </c:pt>
                <c:pt idx="31">
                  <c:v>76.701821668264628</c:v>
                </c:pt>
                <c:pt idx="32">
                  <c:v>75.596503661705654</c:v>
                </c:pt>
                <c:pt idx="33">
                  <c:v>74.522589659990686</c:v>
                </c:pt>
                <c:pt idx="34">
                  <c:v>73.478760045924233</c:v>
                </c:pt>
                <c:pt idx="35">
                  <c:v>72.463768115942031</c:v>
                </c:pt>
                <c:pt idx="36">
                  <c:v>71.476435112798754</c:v>
                </c:pt>
                <c:pt idx="37">
                  <c:v>70.515645658880572</c:v>
                </c:pt>
                <c:pt idx="38">
                  <c:v>69.580343552946303</c:v>
                </c:pt>
                <c:pt idx="39">
                  <c:v>68.669527896995717</c:v>
                </c:pt>
                <c:pt idx="40">
                  <c:v>67.782249523406065</c:v>
                </c:pt>
                <c:pt idx="41">
                  <c:v>66.917607695524879</c:v>
                </c:pt>
                <c:pt idx="42">
                  <c:v>66.074747057608917</c:v>
                </c:pt>
                <c:pt idx="43">
                  <c:v>65.252854812398041</c:v>
                </c:pt>
                <c:pt idx="44">
                  <c:v>64.451158106747229</c:v>
                </c:pt>
                <c:pt idx="45">
                  <c:v>63.668921607640272</c:v>
                </c:pt>
                <c:pt idx="46">
                  <c:v>62.905445252604679</c:v>
                </c:pt>
                <c:pt idx="47">
                  <c:v>62.160062160062154</c:v>
                </c:pt>
                <c:pt idx="48">
                  <c:v>61.432136686504123</c:v>
                </c:pt>
                <c:pt idx="49">
                  <c:v>60.721062618595823</c:v>
                </c:pt>
              </c:numCache>
            </c:numRef>
          </c:xVal>
          <c:yVal>
            <c:numRef>
              <c:f>'Tab Weide'!$O$3:$O$52</c:f>
              <c:numCache>
                <c:formatCode>Standard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yVal>
          <c:smooth val="1"/>
        </c:ser>
        <c:ser>
          <c:idx val="24"/>
          <c:order val="14"/>
          <c:tx>
            <c:v>17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Weide'!$AD$3:$AD$52</c:f>
              <c:numCache>
                <c:formatCode>0,0</c:formatCode>
                <c:ptCount val="5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98.83720930232559</c:v>
                </c:pt>
                <c:pt idx="20">
                  <c:v>97.115109968580413</c:v>
                </c:pt>
                <c:pt idx="21">
                  <c:v>95.451993262212241</c:v>
                </c:pt>
                <c:pt idx="22">
                  <c:v>93.844879933756559</c:v>
                </c:pt>
                <c:pt idx="23">
                  <c:v>92.290988056460364</c:v>
                </c:pt>
                <c:pt idx="24">
                  <c:v>90.787716955941249</c:v>
                </c:pt>
                <c:pt idx="25">
                  <c:v>89.332632685233833</c:v>
                </c:pt>
                <c:pt idx="26">
                  <c:v>87.923454874579775</c:v>
                </c:pt>
                <c:pt idx="27">
                  <c:v>86.558044806517316</c:v>
                </c:pt>
                <c:pt idx="28">
                  <c:v>85.234394585109044</c:v>
                </c:pt>
                <c:pt idx="29">
                  <c:v>83.950617283950621</c:v>
                </c:pt>
                <c:pt idx="30">
                  <c:v>82.704937971296516</c:v>
                </c:pt>
                <c:pt idx="31">
                  <c:v>81.495685522531161</c:v>
                </c:pt>
                <c:pt idx="32">
                  <c:v>80.321285140562253</c:v>
                </c:pt>
                <c:pt idx="33">
                  <c:v>79.180251513740103</c:v>
                </c:pt>
                <c:pt idx="34">
                  <c:v>78.071182548794496</c:v>
                </c:pt>
                <c:pt idx="35">
                  <c:v>76.992753623188406</c:v>
                </c:pt>
                <c:pt idx="36">
                  <c:v>75.943712307348676</c:v>
                </c:pt>
                <c:pt idx="37">
                  <c:v>74.922873512560614</c:v>
                </c:pt>
                <c:pt idx="38">
                  <c:v>73.929115025005444</c:v>
                </c:pt>
                <c:pt idx="39">
                  <c:v>72.961373390557952</c:v>
                </c:pt>
                <c:pt idx="40">
                  <c:v>72.018640118618947</c:v>
                </c:pt>
                <c:pt idx="41">
                  <c:v>71.099958176495193</c:v>
                </c:pt>
                <c:pt idx="42">
                  <c:v>70.204418748709472</c:v>
                </c:pt>
                <c:pt idx="43">
                  <c:v>69.331158238172918</c:v>
                </c:pt>
                <c:pt idx="44">
                  <c:v>68.479355488418932</c:v>
                </c:pt>
                <c:pt idx="45">
                  <c:v>67.648229208117783</c:v>
                </c:pt>
                <c:pt idx="46">
                  <c:v>66.837035580892476</c:v>
                </c:pt>
                <c:pt idx="47">
                  <c:v>66.045066045066037</c:v>
                </c:pt>
                <c:pt idx="48">
                  <c:v>65.271645229410638</c:v>
                </c:pt>
                <c:pt idx="49">
                  <c:v>64.516129032258064</c:v>
                </c:pt>
              </c:numCache>
            </c:numRef>
          </c:xVal>
          <c:yVal>
            <c:numRef>
              <c:f>'Tab Weide'!$O$3:$O$52</c:f>
              <c:numCache>
                <c:formatCode>Standard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yVal>
          <c:smooth val="1"/>
        </c:ser>
        <c:ser>
          <c:idx val="25"/>
          <c:order val="15"/>
          <c:tx>
            <c:v>18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Weide'!$AE$3:$AE$52</c:f>
              <c:numCache>
                <c:formatCode>0,0</c:formatCode>
                <c:ptCount val="5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99.365166988683427</c:v>
                </c:pt>
                <c:pt idx="23">
                  <c:v>97.719869706840385</c:v>
                </c:pt>
                <c:pt idx="24">
                  <c:v>96.128170894526022</c:v>
                </c:pt>
                <c:pt idx="25">
                  <c:v>94.587493431424065</c:v>
                </c:pt>
                <c:pt idx="26">
                  <c:v>93.095422808378586</c:v>
                </c:pt>
                <c:pt idx="27">
                  <c:v>91.649694501018331</c:v>
                </c:pt>
                <c:pt idx="28">
                  <c:v>90.248182501880166</c:v>
                </c:pt>
                <c:pt idx="29">
                  <c:v>88.888888888888886</c:v>
                </c:pt>
                <c:pt idx="30">
                  <c:v>87.569934322549258</c:v>
                </c:pt>
                <c:pt idx="31">
                  <c:v>86.289549376797694</c:v>
                </c:pt>
                <c:pt idx="32">
                  <c:v>85.046066619418852</c:v>
                </c:pt>
                <c:pt idx="33">
                  <c:v>83.83791336748952</c:v>
                </c:pt>
                <c:pt idx="34">
                  <c:v>82.66360505166476</c:v>
                </c:pt>
                <c:pt idx="35">
                  <c:v>81.521739130434796</c:v>
                </c:pt>
                <c:pt idx="36">
                  <c:v>80.410989501898598</c:v>
                </c:pt>
                <c:pt idx="37">
                  <c:v>79.33010136624064</c:v>
                </c:pt>
                <c:pt idx="38">
                  <c:v>78.277886497064586</c:v>
                </c:pt>
                <c:pt idx="39">
                  <c:v>77.253218884120187</c:v>
                </c:pt>
                <c:pt idx="40">
                  <c:v>76.255030713831829</c:v>
                </c:pt>
                <c:pt idx="41">
                  <c:v>75.282308657465492</c:v>
                </c:pt>
                <c:pt idx="42">
                  <c:v>74.334090439810041</c:v>
                </c:pt>
                <c:pt idx="43">
                  <c:v>73.409461663947795</c:v>
                </c:pt>
                <c:pt idx="44">
                  <c:v>72.507552870090635</c:v>
                </c:pt>
                <c:pt idx="45">
                  <c:v>71.627536808595309</c:v>
                </c:pt>
                <c:pt idx="46">
                  <c:v>70.768625909180273</c:v>
                </c:pt>
                <c:pt idx="47">
                  <c:v>69.930069930069919</c:v>
                </c:pt>
                <c:pt idx="48">
                  <c:v>69.111153772317138</c:v>
                </c:pt>
                <c:pt idx="49">
                  <c:v>68.311195445920305</c:v>
                </c:pt>
              </c:numCache>
            </c:numRef>
          </c:xVal>
          <c:yVal>
            <c:numRef>
              <c:f>'Tab Weide'!$O$3:$O$52</c:f>
              <c:numCache>
                <c:formatCode>Standard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yVal>
          <c:smooth val="0"/>
        </c:ser>
        <c:ser>
          <c:idx val="21"/>
          <c:order val="16"/>
          <c:tx>
            <c:v>15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Weide'!$AB$3:$AB$52</c:f>
              <c:numCache>
                <c:formatCode>0,0</c:formatCode>
                <c:ptCount val="5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99.56853634251577</c:v>
                </c:pt>
                <c:pt idx="13">
                  <c:v>97.592713077423554</c:v>
                </c:pt>
                <c:pt idx="14">
                  <c:v>95.693779904306211</c:v>
                </c:pt>
                <c:pt idx="15">
                  <c:v>93.867334167709629</c:v>
                </c:pt>
                <c:pt idx="16">
                  <c:v>92.109303039606999</c:v>
                </c:pt>
                <c:pt idx="17">
                  <c:v>90.415913200723324</c:v>
                </c:pt>
                <c:pt idx="18">
                  <c:v>88.783663805859717</c:v>
                </c:pt>
                <c:pt idx="19">
                  <c:v>87.209302325581405</c:v>
                </c:pt>
                <c:pt idx="20">
                  <c:v>85.689802913453306</c:v>
                </c:pt>
                <c:pt idx="21">
                  <c:v>84.222346996069632</c:v>
                </c:pt>
                <c:pt idx="22">
                  <c:v>82.804305823902851</c:v>
                </c:pt>
                <c:pt idx="23">
                  <c:v>81.433224755700323</c:v>
                </c:pt>
                <c:pt idx="24">
                  <c:v>80.10680907877169</c:v>
                </c:pt>
                <c:pt idx="25">
                  <c:v>78.822911192853383</c:v>
                </c:pt>
                <c:pt idx="26">
                  <c:v>77.579519006982153</c:v>
                </c:pt>
                <c:pt idx="27">
                  <c:v>76.374745417515271</c:v>
                </c:pt>
                <c:pt idx="28">
                  <c:v>75.206818751566814</c:v>
                </c:pt>
                <c:pt idx="29">
                  <c:v>74.074074074074076</c:v>
                </c:pt>
                <c:pt idx="30">
                  <c:v>72.974945268791046</c:v>
                </c:pt>
                <c:pt idx="31">
                  <c:v>71.907957813998081</c:v>
                </c:pt>
                <c:pt idx="32">
                  <c:v>70.871722182849041</c:v>
                </c:pt>
                <c:pt idx="33">
                  <c:v>69.864927806241269</c:v>
                </c:pt>
                <c:pt idx="34">
                  <c:v>68.886337543053969</c:v>
                </c:pt>
                <c:pt idx="35">
                  <c:v>67.934782608695656</c:v>
                </c:pt>
                <c:pt idx="36">
                  <c:v>67.009157918248832</c:v>
                </c:pt>
                <c:pt idx="37">
                  <c:v>66.108417805200531</c:v>
                </c:pt>
                <c:pt idx="38">
                  <c:v>65.231572080887162</c:v>
                </c:pt>
                <c:pt idx="39">
                  <c:v>64.377682403433482</c:v>
                </c:pt>
                <c:pt idx="40">
                  <c:v>63.545858928193191</c:v>
                </c:pt>
                <c:pt idx="41">
                  <c:v>62.735257214554579</c:v>
                </c:pt>
                <c:pt idx="42">
                  <c:v>61.945075366508362</c:v>
                </c:pt>
                <c:pt idx="43">
                  <c:v>61.174551386623165</c:v>
                </c:pt>
                <c:pt idx="44">
                  <c:v>60.422960725075534</c:v>
                </c:pt>
                <c:pt idx="45">
                  <c:v>59.689614007162753</c:v>
                </c:pt>
                <c:pt idx="46">
                  <c:v>58.973854924316889</c:v>
                </c:pt>
                <c:pt idx="47">
                  <c:v>58.275058275058271</c:v>
                </c:pt>
                <c:pt idx="48">
                  <c:v>57.592628143597615</c:v>
                </c:pt>
                <c:pt idx="49">
                  <c:v>56.925996204933583</c:v>
                </c:pt>
              </c:numCache>
            </c:numRef>
          </c:xVal>
          <c:yVal>
            <c:numRef>
              <c:f>'Tab Weide'!$O$3:$O$52</c:f>
              <c:numCache>
                <c:formatCode>Standard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yVal>
          <c:smooth val="1"/>
        </c:ser>
        <c:ser>
          <c:idx val="12"/>
          <c:order val="17"/>
          <c:tx>
            <c:v>12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Weide'!$Y$16:$Y$42</c:f>
              <c:numCache>
                <c:formatCode>0,0</c:formatCode>
                <c:ptCount val="27"/>
                <c:pt idx="0">
                  <c:v>78.074170461938849</c:v>
                </c:pt>
                <c:pt idx="1">
                  <c:v>76.555023923444978</c:v>
                </c:pt>
                <c:pt idx="2">
                  <c:v>75.093867334167712</c:v>
                </c:pt>
                <c:pt idx="3">
                  <c:v>73.687442431685596</c:v>
                </c:pt>
                <c:pt idx="4">
                  <c:v>72.332730560578668</c:v>
                </c:pt>
                <c:pt idx="5">
                  <c:v>71.026931044687785</c:v>
                </c:pt>
                <c:pt idx="6">
                  <c:v>69.767441860465112</c:v>
                </c:pt>
                <c:pt idx="7">
                  <c:v>68.551842330762639</c:v>
                </c:pt>
                <c:pt idx="8">
                  <c:v>67.377877596855697</c:v>
                </c:pt>
                <c:pt idx="9">
                  <c:v>66.243444659122275</c:v>
                </c:pt>
                <c:pt idx="10">
                  <c:v>65.146579804560261</c:v>
                </c:pt>
                <c:pt idx="11">
                  <c:v>64.085447263017357</c:v>
                </c:pt>
                <c:pt idx="12">
                  <c:v>63.058328954282707</c:v>
                </c:pt>
                <c:pt idx="13">
                  <c:v>62.06361520558572</c:v>
                </c:pt>
                <c:pt idx="14">
                  <c:v>61.099796334012218</c:v>
                </c:pt>
                <c:pt idx="15">
                  <c:v>60.165455001253449</c:v>
                </c:pt>
                <c:pt idx="16">
                  <c:v>59.25925925925926</c:v>
                </c:pt>
                <c:pt idx="17">
                  <c:v>58.379956215032841</c:v>
                </c:pt>
                <c:pt idx="18">
                  <c:v>57.526366251198468</c:v>
                </c:pt>
                <c:pt idx="19">
                  <c:v>56.697377746279237</c:v>
                </c:pt>
                <c:pt idx="20">
                  <c:v>55.891942244993018</c:v>
                </c:pt>
                <c:pt idx="21">
                  <c:v>55.109070034443171</c:v>
                </c:pt>
                <c:pt idx="22">
                  <c:v>54.347826086956523</c:v>
                </c:pt>
                <c:pt idx="23">
                  <c:v>53.607326334599065</c:v>
                </c:pt>
                <c:pt idx="24">
                  <c:v>52.886734244160429</c:v>
                </c:pt>
                <c:pt idx="25">
                  <c:v>52.185257664709724</c:v>
                </c:pt>
                <c:pt idx="26">
                  <c:v>51.502145922746784</c:v>
                </c:pt>
              </c:numCache>
            </c:numRef>
          </c:xVal>
          <c:yVal>
            <c:numRef>
              <c:f>'Tab Weide'!$T$16:$T$42</c:f>
              <c:numCache>
                <c:formatCode>Standard</c:formatCode>
                <c:ptCount val="2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</c:numCache>
            </c:numRef>
          </c:yVal>
          <c:smooth val="1"/>
        </c:ser>
        <c:ser>
          <c:idx val="0"/>
          <c:order val="18"/>
          <c:tx>
            <c:v>8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0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Weide'!$U$16:$U$42</c:f>
              <c:numCache>
                <c:formatCode>0,0</c:formatCode>
                <c:ptCount val="27"/>
                <c:pt idx="0">
                  <c:v>52.049446974625894</c:v>
                </c:pt>
                <c:pt idx="1">
                  <c:v>51.036682615629985</c:v>
                </c:pt>
                <c:pt idx="2">
                  <c:v>50.06257822277847</c:v>
                </c:pt>
                <c:pt idx="3">
                  <c:v>49.124961621123731</c:v>
                </c:pt>
                <c:pt idx="4">
                  <c:v>48.221820373719112</c:v>
                </c:pt>
                <c:pt idx="5">
                  <c:v>47.351287363125188</c:v>
                </c:pt>
                <c:pt idx="6">
                  <c:v>46.511627906976749</c:v>
                </c:pt>
                <c:pt idx="7">
                  <c:v>45.701228220508426</c:v>
                </c:pt>
                <c:pt idx="8">
                  <c:v>44.918585064570472</c:v>
                </c:pt>
                <c:pt idx="9">
                  <c:v>44.162296439414853</c:v>
                </c:pt>
                <c:pt idx="10">
                  <c:v>43.431053203040172</c:v>
                </c:pt>
                <c:pt idx="11">
                  <c:v>42.723631508678231</c:v>
                </c:pt>
                <c:pt idx="12">
                  <c:v>42.038885969521807</c:v>
                </c:pt>
                <c:pt idx="13">
                  <c:v>41.375743470390482</c:v>
                </c:pt>
                <c:pt idx="14">
                  <c:v>40.733197556008143</c:v>
                </c:pt>
                <c:pt idx="15">
                  <c:v>40.110303334168961</c:v>
                </c:pt>
                <c:pt idx="16">
                  <c:v>39.506172839506171</c:v>
                </c:pt>
                <c:pt idx="17">
                  <c:v>38.919970810021894</c:v>
                </c:pt>
                <c:pt idx="18">
                  <c:v>38.350910834132314</c:v>
                </c:pt>
                <c:pt idx="19">
                  <c:v>37.798251830852827</c:v>
                </c:pt>
                <c:pt idx="20">
                  <c:v>37.261294829995343</c:v>
                </c:pt>
                <c:pt idx="21">
                  <c:v>36.739380022962116</c:v>
                </c:pt>
                <c:pt idx="22">
                  <c:v>36.231884057971016</c:v>
                </c:pt>
                <c:pt idx="23">
                  <c:v>35.738217556399377</c:v>
                </c:pt>
                <c:pt idx="24">
                  <c:v>35.257822829440286</c:v>
                </c:pt>
                <c:pt idx="25">
                  <c:v>34.790171776473152</c:v>
                </c:pt>
                <c:pt idx="26">
                  <c:v>34.334763948497859</c:v>
                </c:pt>
              </c:numCache>
            </c:numRef>
          </c:xVal>
          <c:yVal>
            <c:numRef>
              <c:f>'Tab Weide'!$T$16:$T$42</c:f>
              <c:numCache>
                <c:formatCode>Standard</c:formatCode>
                <c:ptCount val="2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</c:numCache>
            </c:numRef>
          </c:yVal>
          <c:smooth val="1"/>
        </c:ser>
        <c:ser>
          <c:idx val="13"/>
          <c:order val="19"/>
          <c:tx>
            <c:v>9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Weide'!$V$16:$V$42</c:f>
              <c:numCache>
                <c:formatCode>0,0</c:formatCode>
                <c:ptCount val="27"/>
                <c:pt idx="0">
                  <c:v>58.555627846454136</c:v>
                </c:pt>
                <c:pt idx="1">
                  <c:v>57.41626794258373</c:v>
                </c:pt>
                <c:pt idx="2">
                  <c:v>56.32040050062578</c:v>
                </c:pt>
                <c:pt idx="3">
                  <c:v>55.265581823764201</c:v>
                </c:pt>
                <c:pt idx="4">
                  <c:v>54.249547920433997</c:v>
                </c:pt>
                <c:pt idx="5">
                  <c:v>53.270198283515832</c:v>
                </c:pt>
                <c:pt idx="6">
                  <c:v>52.325581395348841</c:v>
                </c:pt>
                <c:pt idx="7">
                  <c:v>51.413881748071979</c:v>
                </c:pt>
                <c:pt idx="8">
                  <c:v>50.533408197641776</c:v>
                </c:pt>
                <c:pt idx="9">
                  <c:v>49.682583494341714</c:v>
                </c:pt>
                <c:pt idx="10">
                  <c:v>48.859934853420192</c:v>
                </c:pt>
                <c:pt idx="11">
                  <c:v>48.064085447263011</c:v>
                </c:pt>
                <c:pt idx="12">
                  <c:v>47.293746715712032</c:v>
                </c:pt>
                <c:pt idx="13">
                  <c:v>46.547711404189293</c:v>
                </c:pt>
                <c:pt idx="14">
                  <c:v>45.824847250509166</c:v>
                </c:pt>
                <c:pt idx="15">
                  <c:v>45.124091250940083</c:v>
                </c:pt>
                <c:pt idx="16">
                  <c:v>44.444444444444443</c:v>
                </c:pt>
                <c:pt idx="17">
                  <c:v>43.784967161274629</c:v>
                </c:pt>
                <c:pt idx="18">
                  <c:v>43.144774688398847</c:v>
                </c:pt>
                <c:pt idx="19">
                  <c:v>42.523033309709426</c:v>
                </c:pt>
                <c:pt idx="20">
                  <c:v>41.91895668374476</c:v>
                </c:pt>
                <c:pt idx="21">
                  <c:v>41.33180252583238</c:v>
                </c:pt>
                <c:pt idx="22">
                  <c:v>40.760869565217398</c:v>
                </c:pt>
                <c:pt idx="23">
                  <c:v>40.205494750949299</c:v>
                </c:pt>
                <c:pt idx="24">
                  <c:v>39.66505068312032</c:v>
                </c:pt>
                <c:pt idx="25">
                  <c:v>39.138943248532293</c:v>
                </c:pt>
                <c:pt idx="26">
                  <c:v>38.626609442060094</c:v>
                </c:pt>
              </c:numCache>
            </c:numRef>
          </c:xVal>
          <c:yVal>
            <c:numRef>
              <c:f>'Tab Weide'!$T$16:$T$42</c:f>
              <c:numCache>
                <c:formatCode>Standard</c:formatCode>
                <c:ptCount val="2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</c:numCache>
            </c:numRef>
          </c:yVal>
          <c:smooth val="1"/>
        </c:ser>
        <c:ser>
          <c:idx val="15"/>
          <c:order val="20"/>
          <c:tx>
            <c:v>10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Weide'!$W$16:$W$42</c:f>
              <c:numCache>
                <c:formatCode>0,0</c:formatCode>
                <c:ptCount val="27"/>
                <c:pt idx="0">
                  <c:v>65.061808718282379</c:v>
                </c:pt>
                <c:pt idx="1">
                  <c:v>63.795853269537474</c:v>
                </c:pt>
                <c:pt idx="2">
                  <c:v>62.578222778473091</c:v>
                </c:pt>
                <c:pt idx="3">
                  <c:v>61.406202026404664</c:v>
                </c:pt>
                <c:pt idx="4">
                  <c:v>60.277275467148883</c:v>
                </c:pt>
                <c:pt idx="5">
                  <c:v>59.189109203906483</c:v>
                </c:pt>
                <c:pt idx="6">
                  <c:v>58.139534883720934</c:v>
                </c:pt>
                <c:pt idx="7">
                  <c:v>57.126535275635533</c:v>
                </c:pt>
                <c:pt idx="8">
                  <c:v>56.148231330713088</c:v>
                </c:pt>
                <c:pt idx="9">
                  <c:v>55.202870549268567</c:v>
                </c:pt>
                <c:pt idx="10">
                  <c:v>54.288816503800213</c:v>
                </c:pt>
                <c:pt idx="11">
                  <c:v>53.404539385847791</c:v>
                </c:pt>
                <c:pt idx="12">
                  <c:v>52.548607461902257</c:v>
                </c:pt>
                <c:pt idx="13">
                  <c:v>51.719679337988104</c:v>
                </c:pt>
                <c:pt idx="14">
                  <c:v>50.916496945010181</c:v>
                </c:pt>
                <c:pt idx="15">
                  <c:v>50.137879167711205</c:v>
                </c:pt>
                <c:pt idx="16">
                  <c:v>49.382716049382715</c:v>
                </c:pt>
                <c:pt idx="17">
                  <c:v>48.649963512527364</c:v>
                </c:pt>
                <c:pt idx="18">
                  <c:v>47.938638542665387</c:v>
                </c:pt>
                <c:pt idx="19">
                  <c:v>47.247814788566032</c:v>
                </c:pt>
                <c:pt idx="20">
                  <c:v>46.576618537494177</c:v>
                </c:pt>
                <c:pt idx="21">
                  <c:v>45.924225028702644</c:v>
                </c:pt>
                <c:pt idx="22">
                  <c:v>45.289855072463773</c:v>
                </c:pt>
                <c:pt idx="23">
                  <c:v>44.672771945499221</c:v>
                </c:pt>
                <c:pt idx="24">
                  <c:v>44.072278536800354</c:v>
                </c:pt>
                <c:pt idx="25">
                  <c:v>43.487714720591441</c:v>
                </c:pt>
                <c:pt idx="26">
                  <c:v>42.918454935622321</c:v>
                </c:pt>
              </c:numCache>
            </c:numRef>
          </c:xVal>
          <c:yVal>
            <c:numRef>
              <c:f>'Tab Weide'!$T$16:$T$42</c:f>
              <c:numCache>
                <c:formatCode>Standard</c:formatCode>
                <c:ptCount val="2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</c:numCache>
            </c:numRef>
          </c:yVal>
          <c:smooth val="1"/>
        </c:ser>
        <c:ser>
          <c:idx val="16"/>
          <c:order val="21"/>
          <c:tx>
            <c:v>11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Weide'!$X$16:$X$42</c:f>
              <c:numCache>
                <c:formatCode>0,0</c:formatCode>
                <c:ptCount val="27"/>
                <c:pt idx="0">
                  <c:v>71.567989590110614</c:v>
                </c:pt>
                <c:pt idx="1">
                  <c:v>70.175438596491219</c:v>
                </c:pt>
                <c:pt idx="2">
                  <c:v>68.836045056320401</c:v>
                </c:pt>
                <c:pt idx="3">
                  <c:v>67.546822229045134</c:v>
                </c:pt>
                <c:pt idx="4">
                  <c:v>66.305003013863768</c:v>
                </c:pt>
                <c:pt idx="5">
                  <c:v>65.108020124297127</c:v>
                </c:pt>
                <c:pt idx="6">
                  <c:v>63.953488372093027</c:v>
                </c:pt>
                <c:pt idx="7">
                  <c:v>62.839188803199093</c:v>
                </c:pt>
                <c:pt idx="8">
                  <c:v>61.763054463784393</c:v>
                </c:pt>
                <c:pt idx="9">
                  <c:v>60.723157604195421</c:v>
                </c:pt>
                <c:pt idx="10">
                  <c:v>59.717698154180233</c:v>
                </c:pt>
                <c:pt idx="11">
                  <c:v>58.744993324432571</c:v>
                </c:pt>
                <c:pt idx="12">
                  <c:v>57.803468208092482</c:v>
                </c:pt>
                <c:pt idx="13">
                  <c:v>56.891647271786915</c:v>
                </c:pt>
                <c:pt idx="14">
                  <c:v>56.008146639511203</c:v>
                </c:pt>
                <c:pt idx="15">
                  <c:v>55.151667084482327</c:v>
                </c:pt>
                <c:pt idx="16">
                  <c:v>54.320987654320987</c:v>
                </c:pt>
                <c:pt idx="17">
                  <c:v>53.514959863780106</c:v>
                </c:pt>
                <c:pt idx="18">
                  <c:v>52.732502396931928</c:v>
                </c:pt>
                <c:pt idx="19">
                  <c:v>51.972596267422631</c:v>
                </c:pt>
                <c:pt idx="20">
                  <c:v>51.234280391243601</c:v>
                </c:pt>
                <c:pt idx="21">
                  <c:v>50.516647531572907</c:v>
                </c:pt>
                <c:pt idx="22">
                  <c:v>49.818840579710148</c:v>
                </c:pt>
                <c:pt idx="23">
                  <c:v>49.140049140049143</c:v>
                </c:pt>
                <c:pt idx="24">
                  <c:v>48.479506390480395</c:v>
                </c:pt>
                <c:pt idx="25">
                  <c:v>47.836486192650582</c:v>
                </c:pt>
                <c:pt idx="26">
                  <c:v>47.210300429184556</c:v>
                </c:pt>
              </c:numCache>
            </c:numRef>
          </c:xVal>
          <c:yVal>
            <c:numRef>
              <c:f>'Tab Weide'!$T$16:$T$42</c:f>
              <c:numCache>
                <c:formatCode>Standard</c:formatCode>
                <c:ptCount val="2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</c:numCache>
            </c:numRef>
          </c:yVal>
          <c:smooth val="1"/>
        </c:ser>
        <c:ser>
          <c:idx val="17"/>
          <c:order val="22"/>
          <c:tx>
            <c:v>13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Weide'!$Z$16:$Z$42</c:f>
              <c:numCache>
                <c:formatCode>0,0</c:formatCode>
                <c:ptCount val="27"/>
                <c:pt idx="0">
                  <c:v>84.580351333767084</c:v>
                </c:pt>
                <c:pt idx="1">
                  <c:v>82.934609250398722</c:v>
                </c:pt>
                <c:pt idx="2">
                  <c:v>81.351689612015022</c:v>
                </c:pt>
                <c:pt idx="3">
                  <c:v>79.828062634326059</c:v>
                </c:pt>
                <c:pt idx="4">
                  <c:v>78.360458107293553</c:v>
                </c:pt>
                <c:pt idx="5">
                  <c:v>76.945841965078429</c:v>
                </c:pt>
                <c:pt idx="6">
                  <c:v>75.581395348837219</c:v>
                </c:pt>
                <c:pt idx="7">
                  <c:v>74.2644958583262</c:v>
                </c:pt>
                <c:pt idx="8">
                  <c:v>72.992700729927009</c:v>
                </c:pt>
                <c:pt idx="9">
                  <c:v>71.763731714049143</c:v>
                </c:pt>
                <c:pt idx="10">
                  <c:v>70.575461454940282</c:v>
                </c:pt>
                <c:pt idx="11">
                  <c:v>69.42590120160213</c:v>
                </c:pt>
                <c:pt idx="12">
                  <c:v>68.313189700472932</c:v>
                </c:pt>
                <c:pt idx="13">
                  <c:v>67.235583139384531</c:v>
                </c:pt>
                <c:pt idx="14">
                  <c:v>66.191446028513241</c:v>
                </c:pt>
                <c:pt idx="15">
                  <c:v>65.17924291802457</c:v>
                </c:pt>
                <c:pt idx="16">
                  <c:v>64.197530864197532</c:v>
                </c:pt>
                <c:pt idx="17">
                  <c:v>63.244952566285576</c:v>
                </c:pt>
                <c:pt idx="18">
                  <c:v>62.320230105465008</c:v>
                </c:pt>
                <c:pt idx="19">
                  <c:v>61.422159225135843</c:v>
                </c:pt>
                <c:pt idx="20">
                  <c:v>60.549604098742435</c:v>
                </c:pt>
                <c:pt idx="21">
                  <c:v>59.701492537313435</c:v>
                </c:pt>
                <c:pt idx="22">
                  <c:v>58.876811594202906</c:v>
                </c:pt>
                <c:pt idx="23">
                  <c:v>58.074603529148987</c:v>
                </c:pt>
                <c:pt idx="24">
                  <c:v>57.293962097840463</c:v>
                </c:pt>
                <c:pt idx="25">
                  <c:v>56.534029136768872</c:v>
                </c:pt>
                <c:pt idx="26">
                  <c:v>55.793991416309019</c:v>
                </c:pt>
              </c:numCache>
            </c:numRef>
          </c:xVal>
          <c:yVal>
            <c:numRef>
              <c:f>'Tab Weide'!$T$16:$T$42</c:f>
              <c:numCache>
                <c:formatCode>Standard</c:formatCode>
                <c:ptCount val="2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</c:numCache>
            </c:numRef>
          </c:yVal>
          <c:smooth val="1"/>
        </c:ser>
        <c:ser>
          <c:idx val="18"/>
          <c:order val="23"/>
          <c:tx>
            <c:v>14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Weide'!$AA$16:$AA$42</c:f>
              <c:numCache>
                <c:formatCode>0,0</c:formatCode>
                <c:ptCount val="27"/>
                <c:pt idx="0">
                  <c:v>91.086532205595319</c:v>
                </c:pt>
                <c:pt idx="1">
                  <c:v>89.314194577352467</c:v>
                </c:pt>
                <c:pt idx="2">
                  <c:v>87.609511889862333</c:v>
                </c:pt>
                <c:pt idx="3">
                  <c:v>85.968682836966536</c:v>
                </c:pt>
                <c:pt idx="4">
                  <c:v>84.388185654008439</c:v>
                </c:pt>
                <c:pt idx="5">
                  <c:v>82.864752885469073</c:v>
                </c:pt>
                <c:pt idx="6">
                  <c:v>81.395348837209312</c:v>
                </c:pt>
                <c:pt idx="7">
                  <c:v>79.977149385889746</c:v>
                </c:pt>
                <c:pt idx="8">
                  <c:v>78.60752386299832</c:v>
                </c:pt>
                <c:pt idx="9">
                  <c:v>77.284018768975997</c:v>
                </c:pt>
                <c:pt idx="10">
                  <c:v>76.004343105320302</c:v>
                </c:pt>
                <c:pt idx="11">
                  <c:v>74.766355140186917</c:v>
                </c:pt>
                <c:pt idx="12">
                  <c:v>73.568050446663165</c:v>
                </c:pt>
                <c:pt idx="13">
                  <c:v>72.407551073183342</c:v>
                </c:pt>
                <c:pt idx="14">
                  <c:v>71.283095723014256</c:v>
                </c:pt>
                <c:pt idx="15">
                  <c:v>70.193030834795692</c:v>
                </c:pt>
                <c:pt idx="16">
                  <c:v>69.135802469135797</c:v>
                </c:pt>
                <c:pt idx="17">
                  <c:v>68.109948917538318</c:v>
                </c:pt>
                <c:pt idx="18">
                  <c:v>67.114093959731548</c:v>
                </c:pt>
                <c:pt idx="19">
                  <c:v>66.146940703992442</c:v>
                </c:pt>
                <c:pt idx="20">
                  <c:v>65.207265952491852</c:v>
                </c:pt>
                <c:pt idx="21">
                  <c:v>64.293915040183705</c:v>
                </c:pt>
                <c:pt idx="22">
                  <c:v>63.405797101449281</c:v>
                </c:pt>
                <c:pt idx="23">
                  <c:v>62.54188072369891</c:v>
                </c:pt>
                <c:pt idx="24">
                  <c:v>61.701189951520497</c:v>
                </c:pt>
                <c:pt idx="25">
                  <c:v>60.882800608828013</c:v>
                </c:pt>
                <c:pt idx="26">
                  <c:v>60.085836909871254</c:v>
                </c:pt>
              </c:numCache>
            </c:numRef>
          </c:xVal>
          <c:yVal>
            <c:numRef>
              <c:f>'Tab Weide'!$T$16:$T$42</c:f>
              <c:numCache>
                <c:formatCode>Standard</c:formatCode>
                <c:ptCount val="2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</c:numCache>
            </c:numRef>
          </c:yVal>
          <c:smooth val="1"/>
        </c:ser>
        <c:ser>
          <c:idx val="20"/>
          <c:order val="24"/>
          <c:tx>
            <c:strRef>
              <c:f>'Tab ZF'!$C$1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ZF'!$C$6:$C$31</c:f>
              <c:numCache>
                <c:formatCode>0,0</c:formatCode>
                <c:ptCount val="26"/>
                <c:pt idx="0">
                  <c:v>93.362097577165613</c:v>
                </c:pt>
                <c:pt idx="1">
                  <c:v>93.493819128171765</c:v>
                </c:pt>
                <c:pt idx="2">
                  <c:v>93.620414673046241</c:v>
                </c:pt>
                <c:pt idx="3">
                  <c:v>93.74217772215269</c:v>
                </c:pt>
                <c:pt idx="4">
                  <c:v>93.859379797359537</c:v>
                </c:pt>
                <c:pt idx="5">
                  <c:v>93.972272453285115</c:v>
                </c:pt>
                <c:pt idx="6">
                  <c:v>94.081089079609342</c:v>
                </c:pt>
                <c:pt idx="7">
                  <c:v>94.186046511627907</c:v>
                </c:pt>
                <c:pt idx="8">
                  <c:v>94.287346472436454</c:v>
                </c:pt>
                <c:pt idx="9">
                  <c:v>94.385176866928688</c:v>
                </c:pt>
                <c:pt idx="10">
                  <c:v>94.479712945073146</c:v>
                </c:pt>
                <c:pt idx="11">
                  <c:v>94.571118349619979</c:v>
                </c:pt>
                <c:pt idx="12">
                  <c:v>94.659546061415227</c:v>
                </c:pt>
                <c:pt idx="13">
                  <c:v>94.745139253809768</c:v>
                </c:pt>
                <c:pt idx="14">
                  <c:v>94.828032066201189</c:v>
                </c:pt>
                <c:pt idx="15">
                  <c:v>94.908350305498985</c:v>
                </c:pt>
                <c:pt idx="16">
                  <c:v>94.986212083228878</c:v>
                </c:pt>
                <c:pt idx="17">
                  <c:v>95.061728395061735</c:v>
                </c:pt>
                <c:pt idx="18">
                  <c:v>95.135003648747258</c:v>
                </c:pt>
                <c:pt idx="19">
                  <c:v>95.206136145733467</c:v>
                </c:pt>
                <c:pt idx="20">
                  <c:v>95.275218521143401</c:v>
                </c:pt>
                <c:pt idx="21">
                  <c:v>95.342338146250583</c:v>
                </c:pt>
                <c:pt idx="22">
                  <c:v>95.407577497129736</c:v>
                </c:pt>
                <c:pt idx="23">
                  <c:v>95.471014492753625</c:v>
                </c:pt>
                <c:pt idx="24">
                  <c:v>95.532722805450078</c:v>
                </c:pt>
                <c:pt idx="25">
                  <c:v>95.592772146319959</c:v>
                </c:pt>
              </c:numCache>
            </c:numRef>
          </c:xVal>
          <c:yVal>
            <c:numRef>
              <c:f>'Tab ZF'!$A$6:$A$31</c:f>
              <c:numCache>
                <c:formatCode>0,0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</c:numCache>
            </c:numRef>
          </c:yVal>
          <c:smooth val="1"/>
        </c:ser>
        <c:ser>
          <c:idx val="22"/>
          <c:order val="25"/>
          <c:tx>
            <c:v>durchschn. &lt;potential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Limits!$A$2:$A$4</c:f>
              <c:numCache>
                <c:formatCode>Standard</c:formatCode>
                <c:ptCount val="3"/>
                <c:pt idx="0">
                  <c:v>100</c:v>
                </c:pt>
                <c:pt idx="1">
                  <c:v>40</c:v>
                </c:pt>
              </c:numCache>
            </c:numRef>
          </c:xVal>
          <c:yVal>
            <c:numRef>
              <c:f>Limits!$B$2:$B$4</c:f>
              <c:numCache>
                <c:formatCode>Standard</c:formatCode>
                <c:ptCount val="3"/>
                <c:pt idx="0" formatCode="0,00">
                  <c:v>21.6</c:v>
                </c:pt>
                <c:pt idx="1">
                  <c:v>29.88</c:v>
                </c:pt>
              </c:numCache>
            </c:numRef>
          </c:yVal>
          <c:smooth val="1"/>
        </c:ser>
        <c:ser>
          <c:idx val="27"/>
          <c:order val="26"/>
          <c:tx>
            <c:v>hohes Potental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Limits!$A$2:$A$3</c:f>
              <c:numCache>
                <c:formatCode>Standard</c:formatCode>
                <c:ptCount val="2"/>
                <c:pt idx="0">
                  <c:v>100</c:v>
                </c:pt>
                <c:pt idx="1">
                  <c:v>40</c:v>
                </c:pt>
              </c:numCache>
            </c:numRef>
          </c:xVal>
          <c:yVal>
            <c:numRef>
              <c:f>Limits!$D$2:$D$3</c:f>
              <c:numCache>
                <c:formatCode>Standard</c:formatCode>
                <c:ptCount val="2"/>
                <c:pt idx="0">
                  <c:v>29.6</c:v>
                </c:pt>
                <c:pt idx="1">
                  <c:v>38.479999999999997</c:v>
                </c:pt>
              </c:numCache>
            </c:numRef>
          </c:yVal>
          <c:smooth val="1"/>
        </c:ser>
        <c:ser>
          <c:idx val="26"/>
          <c:order val="27"/>
          <c:tx>
            <c:v>Variante 1</c:v>
          </c:tx>
          <c:marker>
            <c:symbol val="circle"/>
            <c:size val="15"/>
            <c:spPr>
              <a:solidFill>
                <a:srgbClr val="FFFF00"/>
              </a:solidFill>
              <a:ln w="38100">
                <a:solidFill>
                  <a:schemeClr val="tx1"/>
                </a:solidFill>
              </a:ln>
            </c:spPr>
          </c:marker>
          <c:dLbls>
            <c:spPr>
              <a:solidFill>
                <a:srgbClr val="00B050">
                  <a:alpha val="54000"/>
                </a:srgbClr>
              </a:solidFill>
            </c:spPr>
            <c:txPr>
              <a:bodyPr anchor="b" anchorCtr="1"/>
              <a:lstStyle/>
              <a:p>
                <a:pPr>
                  <a:defRPr b="1"/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'Pasture ruler'!$B$22</c:f>
              <c:numCache>
                <c:formatCode>0</c:formatCode>
                <c:ptCount val="1"/>
                <c:pt idx="0">
                  <c:v>73.238180196253339</c:v>
                </c:pt>
              </c:numCache>
            </c:numRef>
          </c:xVal>
          <c:yVal>
            <c:numRef>
              <c:f>'Pasture ruler'!$B$17</c:f>
              <c:numCache>
                <c:formatCode>0,0</c:formatCode>
                <c:ptCount val="1"/>
                <c:pt idx="0">
                  <c:v>24.666666666666668</c:v>
                </c:pt>
              </c:numCache>
            </c:numRef>
          </c:yVal>
          <c:smooth val="1"/>
        </c:ser>
        <c:ser>
          <c:idx val="28"/>
          <c:order val="28"/>
          <c:tx>
            <c:v>Variante 2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15"/>
            <c:spPr>
              <a:solidFill>
                <a:srgbClr val="FFC000"/>
              </a:solidFill>
              <a:ln w="38100">
                <a:solidFill>
                  <a:srgbClr val="FF0000"/>
                </a:solidFill>
              </a:ln>
            </c:spPr>
          </c:marker>
          <c:dLbls>
            <c:spPr>
              <a:solidFill>
                <a:srgbClr val="00B050">
                  <a:alpha val="50000"/>
                </a:srgbClr>
              </a:solidFill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'Pasture ruler'!$D$23</c:f>
              <c:numCache>
                <c:formatCode>0</c:formatCode>
                <c:ptCount val="1"/>
                <c:pt idx="0">
                  <c:v>53.523639607493323</c:v>
                </c:pt>
              </c:numCache>
            </c:numRef>
          </c:xVal>
          <c:yVal>
            <c:numRef>
              <c:f>'Pasture ruler'!$B$17</c:f>
              <c:numCache>
                <c:formatCode>0,0</c:formatCode>
                <c:ptCount val="1"/>
                <c:pt idx="0">
                  <c:v>24.666666666666668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37344"/>
        <c:axId val="146939264"/>
      </c:scatterChart>
      <c:valAx>
        <c:axId val="146937344"/>
        <c:scaling>
          <c:orientation val="maxMin"/>
          <c:max val="100"/>
          <c:min val="40"/>
        </c:scaling>
        <c:delete val="0"/>
        <c:axPos val="b"/>
        <c:title>
          <c:tx>
            <c:rich>
              <a:bodyPr anchor="b" anchorCtr="1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600"/>
                  <a:t>Weideanteil</a:t>
                </a:r>
                <a:r>
                  <a:rPr lang="en-US" sz="1600" baseline="0"/>
                  <a:t> </a:t>
                </a:r>
                <a:r>
                  <a:rPr lang="en-US"/>
                  <a:t>(% TM Gesamtration)</a:t>
                </a:r>
              </a:p>
            </c:rich>
          </c:tx>
          <c:layout>
            <c:manualLayout>
              <c:xMode val="edge"/>
              <c:yMode val="edge"/>
              <c:x val="0.29817841842856696"/>
              <c:y val="0.926753336796639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6939264"/>
        <c:crosses val="autoZero"/>
        <c:crossBetween val="midCat"/>
      </c:valAx>
      <c:valAx>
        <c:axId val="146939264"/>
        <c:scaling>
          <c:orientation val="minMax"/>
          <c:max val="4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Milchleistung  / Kuh und Tag</a:t>
                </a:r>
              </a:p>
            </c:rich>
          </c:tx>
          <c:layout>
            <c:manualLayout>
              <c:xMode val="edge"/>
              <c:yMode val="edge"/>
              <c:x val="5.0705580511517514E-3"/>
              <c:y val="0.130305437904334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noFill/>
          <a:ln w="25400">
            <a:solidFill>
              <a:srgbClr val="808080"/>
            </a:solidFill>
            <a:prstDash val="solid"/>
          </a:ln>
        </c:spPr>
        <c:txPr>
          <a:bodyPr rot="0" vert="horz" anchor="b" anchorCtr="1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6937344"/>
        <c:crosses val="max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rgbClr val="FFC000"/>
    </a:solidFill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b-LU"/>
              <a:t>Futterkostensimulation in Cent/kg Milch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299116392121824"/>
          <c:y val="0.10063143803004523"/>
          <c:w val="0.86226748602657999"/>
          <c:h val="0.80215349986551743"/>
        </c:manualLayout>
      </c:layout>
      <c:scatterChart>
        <c:scatterStyle val="smoothMarker"/>
        <c:varyColors val="0"/>
        <c:ser>
          <c:idx val="13"/>
          <c:order val="0"/>
          <c:tx>
            <c:v>P3</c:v>
          </c:tx>
          <c:marker>
            <c:symbol val="circle"/>
            <c:size val="15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00" b="1"/>
                      <a:t>Variante</a:t>
                    </a:r>
                    <a:r>
                      <a:rPr lang="en-US" sz="1000" b="1" baseline="0"/>
                      <a:t> 1</a:t>
                    </a:r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solidFill>
                <a:srgbClr val="00B050">
                  <a:alpha val="50000"/>
                </a:srgbClr>
              </a:solidFill>
            </c:spPr>
            <c:txPr>
              <a:bodyPr/>
              <a:lstStyle/>
              <a:p>
                <a:pPr>
                  <a:defRPr sz="1000" b="1"/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'Pasture ruler'!$F$20</c:f>
              <c:numCache>
                <c:formatCode>0</c:formatCode>
                <c:ptCount val="1"/>
                <c:pt idx="0">
                  <c:v>73.238180196253339</c:v>
                </c:pt>
              </c:numCache>
            </c:numRef>
          </c:xVal>
          <c:yVal>
            <c:numRef>
              <c:f>'Pasture ruler'!$F$21</c:f>
              <c:numCache>
                <c:formatCode>0,0</c:formatCode>
                <c:ptCount val="1"/>
                <c:pt idx="0">
                  <c:v>24.666666666666668</c:v>
                </c:pt>
              </c:numCache>
            </c:numRef>
          </c:yVal>
          <c:smooth val="1"/>
        </c:ser>
        <c:ser>
          <c:idx val="12"/>
          <c:order val="1"/>
          <c:tx>
            <c:strRef>
              <c:f>'Pasture ruler'!$G$19</c:f>
              <c:strCache>
                <c:ptCount val="1"/>
                <c:pt idx="0">
                  <c:v>Variante 2</c:v>
                </c:pt>
              </c:strCache>
            </c:strRef>
          </c:tx>
          <c:marker>
            <c:symbol val="circle"/>
            <c:size val="15"/>
            <c:spPr>
              <a:solidFill>
                <a:srgbClr val="FFC000"/>
              </a:solidFill>
              <a:ln w="25400">
                <a:solidFill>
                  <a:srgbClr val="FF000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1"/>
                    </a:pPr>
                    <a:r>
                      <a:rPr lang="en-US" sz="1000" b="1"/>
                      <a:t>Variante</a:t>
                    </a:r>
                    <a:r>
                      <a:rPr lang="en-US" sz="1000" b="1" baseline="0"/>
                      <a:t> 2</a:t>
                    </a:r>
                    <a:endParaRPr lang="en-US"/>
                  </a:p>
                </c:rich>
              </c:tx>
              <c:spPr>
                <a:solidFill>
                  <a:srgbClr val="00B050">
                    <a:alpha val="50000"/>
                  </a:srgbClr>
                </a:solidFill>
              </c:sp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'Pasture ruler'!$G$20</c:f>
              <c:numCache>
                <c:formatCode>0</c:formatCode>
                <c:ptCount val="1"/>
                <c:pt idx="0">
                  <c:v>53.523639607493323</c:v>
                </c:pt>
              </c:numCache>
            </c:numRef>
          </c:xVal>
          <c:yVal>
            <c:numRef>
              <c:f>'Pasture ruler'!$G$21</c:f>
              <c:numCache>
                <c:formatCode>0,0</c:formatCode>
                <c:ptCount val="1"/>
                <c:pt idx="0">
                  <c:v>24.666666666666668</c:v>
                </c:pt>
              </c:numCache>
            </c:numRef>
          </c:yVal>
          <c:smooth val="1"/>
        </c:ser>
        <c:ser>
          <c:idx val="11"/>
          <c:order val="2"/>
          <c:tx>
            <c:strRef>
              <c:f>'Pasture ruler'!$H$19</c:f>
              <c:strCache>
                <c:ptCount val="1"/>
                <c:pt idx="0">
                  <c:v>Variante 3</c:v>
                </c:pt>
              </c:strCache>
            </c:strRef>
          </c:tx>
          <c:spPr>
            <a:ln w="190500"/>
          </c:spPr>
          <c:marker>
            <c:symbol val="circle"/>
            <c:size val="15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'Pasture ruler'!$H$19</c:f>
                  <c:strCache>
                    <c:ptCount val="1"/>
                    <c:pt idx="0">
                      <c:v>Variante 3</c:v>
                    </c:pt>
                  </c:strCache>
                </c:strRef>
              </c:tx>
              <c:spPr>
                <a:solidFill>
                  <a:srgbClr val="00B050">
                    <a:alpha val="50000"/>
                  </a:srgbClr>
                </a:solidFill>
              </c:spPr>
              <c:txPr>
                <a:bodyPr/>
                <a:lstStyle/>
                <a:p>
                  <a:pPr>
                    <a:defRPr sz="900"/>
                  </a:pPr>
                  <a:endParaRPr lang="de-DE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0B050">
                  <a:alpha val="50000"/>
                </a:srgbClr>
              </a:solidFill>
            </c:spPr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'Pasture ruler'!$H$20</c:f>
              <c:numCache>
                <c:formatCode>Standard</c:formatCode>
                <c:ptCount val="1"/>
                <c:pt idx="0">
                  <c:v>90</c:v>
                </c:pt>
              </c:numCache>
            </c:numRef>
          </c:xVal>
          <c:yVal>
            <c:numRef>
              <c:f>'Pasture ruler'!$H$21</c:f>
              <c:numCache>
                <c:formatCode>Standard</c:formatCod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'tab FOR chart cost'!$C$9</c:f>
              <c:strCache>
                <c:ptCount val="1"/>
                <c:pt idx="0">
                  <c:v>0,04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tx>
                <c:strRef>
                  <c:f>'tab FOR chart cost'!$C$10</c:f>
                  <c:strCache>
                    <c:ptCount val="1"/>
                    <c:pt idx="0">
                      <c:v>88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'tab FOR chart cost'!$C$11</c:f>
                  <c:strCache>
                    <c:ptCount val="1"/>
                    <c:pt idx="0">
                      <c:v>88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'tab FOR chart cost'!$C$12</c:f>
                  <c:strCache>
                    <c:ptCount val="1"/>
                    <c:pt idx="0">
                      <c:v>89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'tab FOR chart cost'!$C$13</c:f>
                  <c:strCache>
                    <c:ptCount val="1"/>
                    <c:pt idx="0">
                      <c:v>90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'tab FOR chart cost'!$C$14</c:f>
                  <c:strCache>
                    <c:ptCount val="1"/>
                    <c:pt idx="0">
                      <c:v>90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'tab FOR chart cost'!$C$15</c:f>
                  <c:strCache>
                    <c:ptCount val="1"/>
                    <c:pt idx="0">
                      <c:v>91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0,04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>
                <c:strRef>
                  <c:f>'tab FOR chart cost'!$C$28</c:f>
                  <c:strCache>
                    <c:ptCount val="1"/>
                    <c:pt idx="0">
                      <c:v>106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'tab FOR chart cost'!$C$29</c:f>
                  <c:strCache>
                    <c:ptCount val="1"/>
                    <c:pt idx="0">
                      <c:v>108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'tab FOR chart cost'!$C$30</c:f>
                  <c:strCache>
                    <c:ptCount val="1"/>
                    <c:pt idx="0">
                      <c:v>110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'tab FOR chart cost'!$C$31</c:f>
                  <c:strCache>
                    <c:ptCount val="1"/>
                    <c:pt idx="0">
                      <c:v>113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'tab FOR chart cost'!$C$32</c:f>
                  <c:strCache>
                    <c:ptCount val="1"/>
                    <c:pt idx="0">
                      <c:v>116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'tab FOR chart cost'!$C$33</c:f>
                  <c:strCache>
                    <c:ptCount val="1"/>
                    <c:pt idx="0">
                      <c:v>122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'tab FOR chart cost'!$C$10:$C$33</c:f>
              <c:numCache>
                <c:formatCode>0</c:formatCode>
                <c:ptCount val="24"/>
                <c:pt idx="0">
                  <c:v>87.6660341555977</c:v>
                </c:pt>
                <c:pt idx="1">
                  <c:v>88.289488289488276</c:v>
                </c:pt>
                <c:pt idx="2">
                  <c:v>88.943209595816029</c:v>
                </c:pt>
                <c:pt idx="3">
                  <c:v>89.629457003029572</c:v>
                </c:pt>
                <c:pt idx="4">
                  <c:v>90.350719961761357</c:v>
                </c:pt>
                <c:pt idx="5">
                  <c:v>91.109748620478214</c:v>
                </c:pt>
                <c:pt idx="6">
                  <c:v>91.909588868601631</c:v>
                </c:pt>
                <c:pt idx="7">
                  <c:v>92.753623188405783</c:v>
                </c:pt>
                <c:pt idx="8">
                  <c:v>93.645618470956137</c:v>
                </c:pt>
                <c:pt idx="9">
                  <c:v>94.589782221613461</c:v>
                </c:pt>
                <c:pt idx="10">
                  <c:v>95.590828924162238</c:v>
                </c:pt>
                <c:pt idx="11">
                  <c:v>96.654058772185024</c:v>
                </c:pt>
                <c:pt idx="12">
                  <c:v>97.785451542676967</c:v>
                </c:pt>
                <c:pt idx="13">
                  <c:v>98.991779122072259</c:v>
                </c:pt>
                <c:pt idx="14">
                  <c:v>100.28074115665355</c:v>
                </c:pt>
                <c:pt idx="15">
                  <c:v>101.66112956810629</c:v>
                </c:pt>
                <c:pt idx="16">
                  <c:v>103.14302936364416</c:v>
                </c:pt>
                <c:pt idx="17">
                  <c:v>104.7380654389415</c:v>
                </c:pt>
                <c:pt idx="18">
                  <c:v>106.45970815131516</c:v>
                </c:pt>
                <c:pt idx="19">
                  <c:v>108.32365466511806</c:v>
                </c:pt>
                <c:pt idx="20">
                  <c:v>110.34830893488135</c:v>
                </c:pt>
                <c:pt idx="21">
                  <c:v>112.55539143279172</c:v>
                </c:pt>
                <c:pt idx="22">
                  <c:v>116.26591230551624</c:v>
                </c:pt>
                <c:pt idx="23">
                  <c:v>122.13941253836036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'tab FOR chart cost'!$D$9</c:f>
              <c:strCache>
                <c:ptCount val="1"/>
                <c:pt idx="0">
                  <c:v>0,06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cost'!$D$10:$D$33</c:f>
              <c:numCache>
                <c:formatCode>0</c:formatCode>
                <c:ptCount val="24"/>
                <c:pt idx="0">
                  <c:v>69.594289328634673</c:v>
                </c:pt>
                <c:pt idx="1">
                  <c:v>70.52947052947053</c:v>
                </c:pt>
                <c:pt idx="2">
                  <c:v>71.510052488962145</c:v>
                </c:pt>
                <c:pt idx="3">
                  <c:v>72.539423599782481</c:v>
                </c:pt>
                <c:pt idx="4">
                  <c:v>73.62131803788013</c:v>
                </c:pt>
                <c:pt idx="5">
                  <c:v>74.759861025955416</c:v>
                </c:pt>
                <c:pt idx="6">
                  <c:v>75.959621398140555</c:v>
                </c:pt>
                <c:pt idx="7">
                  <c:v>77.225672877846762</c:v>
                </c:pt>
                <c:pt idx="8">
                  <c:v>78.563665801672315</c:v>
                </c:pt>
                <c:pt idx="9">
                  <c:v>79.979911427658294</c:v>
                </c:pt>
                <c:pt idx="10">
                  <c:v>81.481481481481467</c:v>
                </c:pt>
                <c:pt idx="11">
                  <c:v>83.07632625351566</c:v>
                </c:pt>
                <c:pt idx="12">
                  <c:v>84.773415409253545</c:v>
                </c:pt>
                <c:pt idx="13">
                  <c:v>86.582906778346498</c:v>
                </c:pt>
                <c:pt idx="14">
                  <c:v>88.516349830218431</c:v>
                </c:pt>
                <c:pt idx="15">
                  <c:v>90.586932447397544</c:v>
                </c:pt>
                <c:pt idx="16">
                  <c:v>92.809782140704371</c:v>
                </c:pt>
                <c:pt idx="17">
                  <c:v>95.202336253650373</c:v>
                </c:pt>
                <c:pt idx="18">
                  <c:v>97.784800322210842</c:v>
                </c:pt>
                <c:pt idx="19">
                  <c:v>100.58072009291519</c:v>
                </c:pt>
                <c:pt idx="20">
                  <c:v>103.61770149756013</c:v>
                </c:pt>
                <c:pt idx="21">
                  <c:v>106.92832524442566</c:v>
                </c:pt>
                <c:pt idx="22">
                  <c:v>112.49410655351248</c:v>
                </c:pt>
                <c:pt idx="23">
                  <c:v>121.30435690277864</c:v>
                </c:pt>
              </c:numCache>
            </c:numRef>
          </c:xVal>
          <c:yVal>
            <c:numRef>
              <c:f>'[1]chart cost DATEN'!$A$10:$A$33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'tab FOR chart cost'!$E$6</c:f>
              <c:strCache>
                <c:ptCount val="1"/>
                <c:pt idx="0">
                  <c:v>0,08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spPr>
              <a:solidFill>
                <a:schemeClr val="bg1">
                  <a:alpha val="50000"/>
                </a:schemeClr>
              </a:solidFill>
            </c:spPr>
            <c:txPr>
              <a:bodyPr/>
              <a:lstStyle/>
              <a:p>
                <a:pPr>
                  <a:defRPr sz="10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cost'!$E$10:$E$33</c:f>
              <c:numCache>
                <c:formatCode>0</c:formatCode>
                <c:ptCount val="24"/>
                <c:pt idx="0">
                  <c:v>51.522544501671632</c:v>
                </c:pt>
                <c:pt idx="1">
                  <c:v>52.769452769452776</c:v>
                </c:pt>
                <c:pt idx="2">
                  <c:v>54.076895382108262</c:v>
                </c:pt>
                <c:pt idx="3">
                  <c:v>55.449390196535376</c:v>
                </c:pt>
                <c:pt idx="4">
                  <c:v>56.891916113998917</c:v>
                </c:pt>
                <c:pt idx="5">
                  <c:v>58.40997343143264</c:v>
                </c:pt>
                <c:pt idx="6">
                  <c:v>60.009653927679473</c:v>
                </c:pt>
                <c:pt idx="7">
                  <c:v>61.697722567287769</c:v>
                </c:pt>
                <c:pt idx="8">
                  <c:v>63.481713132388471</c:v>
                </c:pt>
                <c:pt idx="9">
                  <c:v>65.370040633703127</c:v>
                </c:pt>
                <c:pt idx="10">
                  <c:v>67.372134038800695</c:v>
                </c:pt>
                <c:pt idx="11">
                  <c:v>69.498593734846253</c:v>
                </c:pt>
                <c:pt idx="12">
                  <c:v>71.761379275830123</c:v>
                </c:pt>
                <c:pt idx="13">
                  <c:v>74.174034434620737</c:v>
                </c:pt>
                <c:pt idx="14">
                  <c:v>76.7519585037833</c:v>
                </c:pt>
                <c:pt idx="15">
                  <c:v>79.512735326688784</c:v>
                </c:pt>
                <c:pt idx="16">
                  <c:v>82.476534917764567</c:v>
                </c:pt>
                <c:pt idx="17">
                  <c:v>85.666607068359241</c:v>
                </c:pt>
                <c:pt idx="18">
                  <c:v>89.109892493106528</c:v>
                </c:pt>
                <c:pt idx="19">
                  <c:v>92.83778552071233</c:v>
                </c:pt>
                <c:pt idx="20">
                  <c:v>96.887094060238923</c:v>
                </c:pt>
                <c:pt idx="21">
                  <c:v>101.30125905605962</c:v>
                </c:pt>
                <c:pt idx="22">
                  <c:v>108.72230080150871</c:v>
                </c:pt>
                <c:pt idx="23">
                  <c:v>120.4693012671969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'tab FOR chart cost'!$F$9</c:f>
              <c:strCache>
                <c:ptCount val="1"/>
                <c:pt idx="0">
                  <c:v>0,1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cost'!$F$10:$F$33</c:f>
              <c:numCache>
                <c:formatCode>0</c:formatCode>
                <c:ptCount val="24"/>
                <c:pt idx="0">
                  <c:v>33.450799674708584</c:v>
                </c:pt>
                <c:pt idx="1">
                  <c:v>35.009435009434995</c:v>
                </c:pt>
                <c:pt idx="2">
                  <c:v>36.643738275254364</c:v>
                </c:pt>
                <c:pt idx="3">
                  <c:v>38.359356793288256</c:v>
                </c:pt>
                <c:pt idx="4">
                  <c:v>40.16251419011769</c:v>
                </c:pt>
                <c:pt idx="5">
                  <c:v>42.060085836909856</c:v>
                </c:pt>
                <c:pt idx="6">
                  <c:v>44.059686457218383</c:v>
                </c:pt>
                <c:pt idx="7">
                  <c:v>46.169772256728756</c:v>
                </c:pt>
                <c:pt idx="8">
                  <c:v>48.399760463104649</c:v>
                </c:pt>
                <c:pt idx="9">
                  <c:v>50.760169839747959</c:v>
                </c:pt>
                <c:pt idx="10">
                  <c:v>53.262786596119916</c:v>
                </c:pt>
                <c:pt idx="11">
                  <c:v>55.920861216176888</c:v>
                </c:pt>
                <c:pt idx="12">
                  <c:v>58.749343142406715</c:v>
                </c:pt>
                <c:pt idx="13">
                  <c:v>61.765162090894975</c:v>
                </c:pt>
                <c:pt idx="14">
                  <c:v>64.987567177348168</c:v>
                </c:pt>
                <c:pt idx="15">
                  <c:v>68.438538205980052</c:v>
                </c:pt>
                <c:pt idx="16">
                  <c:v>72.14328769482475</c:v>
                </c:pt>
                <c:pt idx="17">
                  <c:v>76.130877883068109</c:v>
                </c:pt>
                <c:pt idx="18">
                  <c:v>80.434984664002201</c:v>
                </c:pt>
                <c:pt idx="19">
                  <c:v>85.09485094850946</c:v>
                </c:pt>
                <c:pt idx="20">
                  <c:v>90.156486622917697</c:v>
                </c:pt>
                <c:pt idx="21">
                  <c:v>95.674192867693591</c:v>
                </c:pt>
                <c:pt idx="22">
                  <c:v>104.95049504950494</c:v>
                </c:pt>
                <c:pt idx="23">
                  <c:v>119.6342456316152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4"/>
          <c:order val="7"/>
          <c:tx>
            <c:strRef>
              <c:f>'tab FOR chart cost'!$G$9</c:f>
              <c:strCache>
                <c:ptCount val="1"/>
                <c:pt idx="0">
                  <c:v>0,12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cost'!$G$10:$G$33</c:f>
              <c:numCache>
                <c:formatCode>0</c:formatCode>
                <c:ptCount val="24"/>
                <c:pt idx="0">
                  <c:v>15.379054847745554</c:v>
                </c:pt>
                <c:pt idx="1">
                  <c:v>17.249417249417263</c:v>
                </c:pt>
                <c:pt idx="2">
                  <c:v>19.210581168400509</c:v>
                </c:pt>
                <c:pt idx="3">
                  <c:v>21.269323390041173</c:v>
                </c:pt>
                <c:pt idx="4">
                  <c:v>23.433112266236478</c:v>
                </c:pt>
                <c:pt idx="5">
                  <c:v>25.710198242387062</c:v>
                </c:pt>
                <c:pt idx="6">
                  <c:v>28.109718986757315</c:v>
                </c:pt>
                <c:pt idx="7">
                  <c:v>30.641821946169745</c:v>
                </c:pt>
                <c:pt idx="8">
                  <c:v>33.317807793820819</c:v>
                </c:pt>
                <c:pt idx="9">
                  <c:v>36.150299045792799</c:v>
                </c:pt>
                <c:pt idx="10">
                  <c:v>39.153439153439152</c:v>
                </c:pt>
                <c:pt idx="11">
                  <c:v>42.343128697507517</c:v>
                </c:pt>
                <c:pt idx="12">
                  <c:v>45.737307008983294</c:v>
                </c:pt>
                <c:pt idx="13">
                  <c:v>49.356289747169221</c:v>
                </c:pt>
                <c:pt idx="14">
                  <c:v>53.223175850913066</c:v>
                </c:pt>
                <c:pt idx="15">
                  <c:v>57.364341085271306</c:v>
                </c:pt>
                <c:pt idx="16">
                  <c:v>61.810040471884939</c:v>
                </c:pt>
                <c:pt idx="17">
                  <c:v>66.595148697776978</c:v>
                </c:pt>
                <c:pt idx="18">
                  <c:v>71.760076834897902</c:v>
                </c:pt>
                <c:pt idx="19">
                  <c:v>77.351916376306605</c:v>
                </c:pt>
                <c:pt idx="20">
                  <c:v>83.425879185596472</c:v>
                </c:pt>
                <c:pt idx="21">
                  <c:v>90.047126679327548</c:v>
                </c:pt>
                <c:pt idx="22">
                  <c:v>101.17868929750115</c:v>
                </c:pt>
                <c:pt idx="23">
                  <c:v>118.79918999603348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5"/>
          <c:order val="8"/>
          <c:tx>
            <c:strRef>
              <c:f>'tab FOR chart cost'!$H$9</c:f>
              <c:strCache>
                <c:ptCount val="1"/>
                <c:pt idx="0">
                  <c:v>0,14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cost'!$H$10:$H$33</c:f>
              <c:numCache>
                <c:formatCode>0</c:formatCode>
                <c:ptCount val="24"/>
                <c:pt idx="0">
                  <c:v>-2.6926899792174996</c:v>
                </c:pt>
                <c:pt idx="1">
                  <c:v>-0.51060051060052292</c:v>
                </c:pt>
                <c:pt idx="2">
                  <c:v>1.7774240615465953</c:v>
                </c:pt>
                <c:pt idx="3">
                  <c:v>4.1792899867940436</c:v>
                </c:pt>
                <c:pt idx="4">
                  <c:v>6.7037103423552402</c:v>
                </c:pt>
                <c:pt idx="5">
                  <c:v>9.3603106478642673</c:v>
                </c:pt>
                <c:pt idx="6">
                  <c:v>12.159751516296225</c:v>
                </c:pt>
                <c:pt idx="7">
                  <c:v>15.113871635610732</c:v>
                </c:pt>
                <c:pt idx="8">
                  <c:v>18.235855124536982</c:v>
                </c:pt>
                <c:pt idx="9">
                  <c:v>21.540428251837618</c:v>
                </c:pt>
                <c:pt idx="10">
                  <c:v>25.044091710758366</c:v>
                </c:pt>
                <c:pt idx="11">
                  <c:v>28.76539617883812</c:v>
                </c:pt>
                <c:pt idx="12">
                  <c:v>32.725270875559872</c:v>
                </c:pt>
                <c:pt idx="13">
                  <c:v>36.947417403443453</c:v>
                </c:pt>
                <c:pt idx="14">
                  <c:v>41.458784524477934</c:v>
                </c:pt>
                <c:pt idx="15">
                  <c:v>46.290143964562546</c:v>
                </c:pt>
                <c:pt idx="16">
                  <c:v>51.476793248945121</c:v>
                </c:pt>
                <c:pt idx="17">
                  <c:v>57.059419512485832</c:v>
                </c:pt>
                <c:pt idx="18">
                  <c:v>63.085169005793574</c:v>
                </c:pt>
                <c:pt idx="19">
                  <c:v>69.608981804103735</c:v>
                </c:pt>
                <c:pt idx="20">
                  <c:v>76.69527174827526</c:v>
                </c:pt>
                <c:pt idx="21">
                  <c:v>84.420060490961504</c:v>
                </c:pt>
                <c:pt idx="22">
                  <c:v>97.406883545497379</c:v>
                </c:pt>
                <c:pt idx="23">
                  <c:v>117.96413436045174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6"/>
          <c:order val="9"/>
          <c:tx>
            <c:strRef>
              <c:f>'tab FOR chart cost'!$I$9</c:f>
              <c:strCache>
                <c:ptCount val="1"/>
                <c:pt idx="0">
                  <c:v>0,16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cost'!$I$10:$I$33</c:f>
              <c:numCache>
                <c:formatCode>0</c:formatCode>
                <c:ptCount val="24"/>
                <c:pt idx="0">
                  <c:v>-20.764434806180532</c:v>
                </c:pt>
                <c:pt idx="1">
                  <c:v>-18.270618270618243</c:v>
                </c:pt>
                <c:pt idx="2">
                  <c:v>-15.655733045307274</c:v>
                </c:pt>
                <c:pt idx="3">
                  <c:v>-12.910743416453041</c:v>
                </c:pt>
                <c:pt idx="4">
                  <c:v>-10.025691581525953</c:v>
                </c:pt>
                <c:pt idx="5">
                  <c:v>-6.9895769466585156</c:v>
                </c:pt>
                <c:pt idx="6">
                  <c:v>-3.7902159541648439</c:v>
                </c:pt>
                <c:pt idx="7">
                  <c:v>-0.41407867494824835</c:v>
                </c:pt>
                <c:pt idx="8">
                  <c:v>3.1539024552531547</c:v>
                </c:pt>
                <c:pt idx="9">
                  <c:v>6.9305574578824691</c:v>
                </c:pt>
                <c:pt idx="10">
                  <c:v>10.934744268077591</c:v>
                </c:pt>
                <c:pt idx="11">
                  <c:v>15.187663660168727</c:v>
                </c:pt>
                <c:pt idx="12">
                  <c:v>19.713234742136464</c:v>
                </c:pt>
                <c:pt idx="13">
                  <c:v>24.538545059717698</c:v>
                </c:pt>
                <c:pt idx="14">
                  <c:v>29.69439319804281</c:v>
                </c:pt>
                <c:pt idx="15">
                  <c:v>35.215946843853793</c:v>
                </c:pt>
                <c:pt idx="16">
                  <c:v>41.143546026005332</c:v>
                </c:pt>
                <c:pt idx="17">
                  <c:v>47.5236903271947</c:v>
                </c:pt>
                <c:pt idx="18">
                  <c:v>54.410261176689254</c:v>
                </c:pt>
                <c:pt idx="19">
                  <c:v>61.866047231900879</c:v>
                </c:pt>
                <c:pt idx="20">
                  <c:v>69.964664310954035</c:v>
                </c:pt>
                <c:pt idx="21">
                  <c:v>78.79299430259546</c:v>
                </c:pt>
                <c:pt idx="22">
                  <c:v>93.635077793493622</c:v>
                </c:pt>
                <c:pt idx="23">
                  <c:v>117.12907872487001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7"/>
          <c:order val="10"/>
          <c:tx>
            <c:strRef>
              <c:f>'tab FOR chart cost'!$J$9</c:f>
              <c:strCache>
                <c:ptCount val="1"/>
                <c:pt idx="0">
                  <c:v>0,18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cost'!$J$10:$J$33</c:f>
              <c:numCache>
                <c:formatCode>0</c:formatCode>
                <c:ptCount val="24"/>
                <c:pt idx="0">
                  <c:v>-38.836179633143566</c:v>
                </c:pt>
                <c:pt idx="1">
                  <c:v>-36.030636030636032</c:v>
                </c:pt>
                <c:pt idx="2">
                  <c:v>-33.088890152161142</c:v>
                </c:pt>
                <c:pt idx="3">
                  <c:v>-30.00077681970015</c:v>
                </c:pt>
                <c:pt idx="4">
                  <c:v>-26.755093505407167</c:v>
                </c:pt>
                <c:pt idx="5">
                  <c:v>-23.3394645411813</c:v>
                </c:pt>
                <c:pt idx="6">
                  <c:v>-19.740183424625933</c:v>
                </c:pt>
                <c:pt idx="7">
                  <c:v>-15.94202898550725</c:v>
                </c:pt>
                <c:pt idx="8">
                  <c:v>-11.928050214030673</c:v>
                </c:pt>
                <c:pt idx="9">
                  <c:v>-7.6793133360726795</c:v>
                </c:pt>
                <c:pt idx="10">
                  <c:v>-3.1746031746031633</c:v>
                </c:pt>
                <c:pt idx="11">
                  <c:v>1.6099311414993656</c:v>
                </c:pt>
                <c:pt idx="12">
                  <c:v>6.701198608713077</c:v>
                </c:pt>
                <c:pt idx="13">
                  <c:v>12.129672715991923</c:v>
                </c:pt>
                <c:pt idx="14">
                  <c:v>17.930001871607693</c:v>
                </c:pt>
                <c:pt idx="15">
                  <c:v>24.141749723145068</c:v>
                </c:pt>
                <c:pt idx="16">
                  <c:v>30.810298803065528</c:v>
                </c:pt>
                <c:pt idx="17">
                  <c:v>37.987961141903561</c:v>
                </c:pt>
                <c:pt idx="18">
                  <c:v>45.735353347584947</c:v>
                </c:pt>
                <c:pt idx="19">
                  <c:v>54.123112659698002</c:v>
                </c:pt>
                <c:pt idx="20">
                  <c:v>63.234056873632824</c:v>
                </c:pt>
                <c:pt idx="21">
                  <c:v>73.16592811422943</c:v>
                </c:pt>
                <c:pt idx="22">
                  <c:v>89.86327204148985</c:v>
                </c:pt>
                <c:pt idx="23">
                  <c:v>116.29402308928832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8"/>
          <c:order val="11"/>
          <c:tx>
            <c:strRef>
              <c:f>'tab FOR chart cost'!$K$9</c:f>
              <c:strCache>
                <c:ptCount val="1"/>
                <c:pt idx="0">
                  <c:v>0,2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8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cost'!$K$10:$K$33</c:f>
              <c:numCache>
                <c:formatCode>0</c:formatCode>
                <c:ptCount val="24"/>
                <c:pt idx="0">
                  <c:v>-56.907924460106621</c:v>
                </c:pt>
                <c:pt idx="1">
                  <c:v>-53.790653790653799</c:v>
                </c:pt>
                <c:pt idx="2">
                  <c:v>-50.522047259015054</c:v>
                </c:pt>
                <c:pt idx="3">
                  <c:v>-47.090810222947276</c:v>
                </c:pt>
                <c:pt idx="4">
                  <c:v>-43.484495429288408</c:v>
                </c:pt>
                <c:pt idx="5">
                  <c:v>-39.689352135704084</c:v>
                </c:pt>
                <c:pt idx="6">
                  <c:v>-35.690150895087022</c:v>
                </c:pt>
                <c:pt idx="7">
                  <c:v>-31.469979296066274</c:v>
                </c:pt>
                <c:pt idx="8">
                  <c:v>-27.010002883314499</c:v>
                </c:pt>
                <c:pt idx="9">
                  <c:v>-22.289184130027873</c:v>
                </c:pt>
                <c:pt idx="10">
                  <c:v>-17.28395061728396</c:v>
                </c:pt>
                <c:pt idx="11">
                  <c:v>-11.967801377170018</c:v>
                </c:pt>
                <c:pt idx="12">
                  <c:v>-6.3108375247103554</c:v>
                </c:pt>
                <c:pt idx="13">
                  <c:v>-0.27919962773383933</c:v>
                </c:pt>
                <c:pt idx="14">
                  <c:v>6.1656105451725507</c:v>
                </c:pt>
                <c:pt idx="15">
                  <c:v>13.067552602436304</c:v>
                </c:pt>
                <c:pt idx="16">
                  <c:v>20.477051580125718</c:v>
                </c:pt>
                <c:pt idx="17">
                  <c:v>28.452231956612415</c:v>
                </c:pt>
                <c:pt idx="18">
                  <c:v>37.06044551848062</c:v>
                </c:pt>
                <c:pt idx="19">
                  <c:v>46.380178087495139</c:v>
                </c:pt>
                <c:pt idx="20">
                  <c:v>56.503449436311605</c:v>
                </c:pt>
                <c:pt idx="21">
                  <c:v>67.538861925863387</c:v>
                </c:pt>
                <c:pt idx="22">
                  <c:v>86.091466289486078</c:v>
                </c:pt>
                <c:pt idx="23">
                  <c:v>115.45896745370658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9"/>
          <c:order val="12"/>
          <c:tx>
            <c:strRef>
              <c:f>'tab FOR chart cost'!$L$9</c:f>
              <c:strCache>
                <c:ptCount val="1"/>
                <c:pt idx="0">
                  <c:v>0,22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0"/>
              <c:delete val="1"/>
            </c:dLbl>
            <c:dLbl>
              <c:idx val="22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cost'!$L$10:$L$33</c:f>
              <c:numCache>
                <c:formatCode>0</c:formatCode>
                <c:ptCount val="24"/>
                <c:pt idx="0">
                  <c:v>-74.979669287069655</c:v>
                </c:pt>
                <c:pt idx="1">
                  <c:v>-71.550671550671538</c:v>
                </c:pt>
                <c:pt idx="2">
                  <c:v>-67.955204365868909</c:v>
                </c:pt>
                <c:pt idx="3">
                  <c:v>-64.18084362619436</c:v>
                </c:pt>
                <c:pt idx="4">
                  <c:v>-60.213897353169621</c:v>
                </c:pt>
                <c:pt idx="5">
                  <c:v>-56.039239730226889</c:v>
                </c:pt>
                <c:pt idx="6">
                  <c:v>-51.640118365548069</c:v>
                </c:pt>
                <c:pt idx="7">
                  <c:v>-46.997929606625277</c:v>
                </c:pt>
                <c:pt idx="8">
                  <c:v>-42.091955552598328</c:v>
                </c:pt>
                <c:pt idx="9">
                  <c:v>-36.899054923983023</c:v>
                </c:pt>
                <c:pt idx="10">
                  <c:v>-31.393298059964714</c:v>
                </c:pt>
                <c:pt idx="11">
                  <c:v>-25.545533895839402</c:v>
                </c:pt>
                <c:pt idx="12">
                  <c:v>-19.322873658133766</c:v>
                </c:pt>
                <c:pt idx="13">
                  <c:v>-12.688071971459603</c:v>
                </c:pt>
                <c:pt idx="14">
                  <c:v>-5.5987807812625467</c:v>
                </c:pt>
                <c:pt idx="15">
                  <c:v>1.9933554817275434</c:v>
                </c:pt>
                <c:pt idx="16">
                  <c:v>10.143804357185893</c:v>
                </c:pt>
                <c:pt idx="17">
                  <c:v>18.916502771321287</c:v>
                </c:pt>
                <c:pt idx="18">
                  <c:v>28.385537689376317</c:v>
                </c:pt>
                <c:pt idx="19">
                  <c:v>38.637243515292276</c:v>
                </c:pt>
                <c:pt idx="20">
                  <c:v>49.77284199899038</c:v>
                </c:pt>
                <c:pt idx="21">
                  <c:v>61.911795737497343</c:v>
                </c:pt>
                <c:pt idx="22">
                  <c:v>82.319660537482292</c:v>
                </c:pt>
                <c:pt idx="23">
                  <c:v>114.62391181812485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10"/>
          <c:order val="13"/>
          <c:tx>
            <c:strRef>
              <c:f>'tab FOR chart cost'!$M$6</c:f>
              <c:strCache>
                <c:ptCount val="1"/>
                <c:pt idx="0">
                  <c:v>0,24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600" b="1"/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'tab FOR chart cost'!$M$10:$M$33</c:f>
              <c:numCache>
                <c:formatCode>0</c:formatCode>
                <c:ptCount val="24"/>
                <c:pt idx="0">
                  <c:v>-93.051414114032681</c:v>
                </c:pt>
                <c:pt idx="1">
                  <c:v>-89.310689310689256</c:v>
                </c:pt>
                <c:pt idx="2">
                  <c:v>-85.388361472722778</c:v>
                </c:pt>
                <c:pt idx="3">
                  <c:v>-81.270877029441451</c:v>
                </c:pt>
                <c:pt idx="4">
                  <c:v>-76.943299277050841</c:v>
                </c:pt>
                <c:pt idx="5">
                  <c:v>-72.389127324749666</c:v>
                </c:pt>
                <c:pt idx="6">
                  <c:v>-67.590085836009166</c:v>
                </c:pt>
                <c:pt idx="7">
                  <c:v>-62.525879917184298</c:v>
                </c:pt>
                <c:pt idx="8">
                  <c:v>-57.173908221882151</c:v>
                </c:pt>
                <c:pt idx="9">
                  <c:v>-51.50892571793819</c:v>
                </c:pt>
                <c:pt idx="10">
                  <c:v>-45.502645502645493</c:v>
                </c:pt>
                <c:pt idx="11">
                  <c:v>-39.123266414508763</c:v>
                </c:pt>
                <c:pt idx="12">
                  <c:v>-32.334909791557195</c:v>
                </c:pt>
                <c:pt idx="13">
                  <c:v>-25.096944315185343</c:v>
                </c:pt>
                <c:pt idx="14">
                  <c:v>-17.363172107697665</c:v>
                </c:pt>
                <c:pt idx="15">
                  <c:v>-9.0808416389811732</c:v>
                </c:pt>
                <c:pt idx="16">
                  <c:v>-0.18944286575390823</c:v>
                </c:pt>
                <c:pt idx="17">
                  <c:v>9.3807735860301555</c:v>
                </c:pt>
                <c:pt idx="18">
                  <c:v>19.710629860272011</c:v>
                </c:pt>
                <c:pt idx="19">
                  <c:v>30.89430894308942</c:v>
                </c:pt>
                <c:pt idx="20">
                  <c:v>43.042234561669169</c:v>
                </c:pt>
                <c:pt idx="21">
                  <c:v>56.284729549131306</c:v>
                </c:pt>
                <c:pt idx="22">
                  <c:v>78.547854785478535</c:v>
                </c:pt>
                <c:pt idx="23">
                  <c:v>113.78885618254316</c:v>
                </c:pt>
              </c:numCache>
            </c:numRef>
          </c:xVal>
          <c:yVal>
            <c:numRef>
              <c:f>'tab FOR chart cost'!$A$10:$A$33</c:f>
              <c:numCache>
                <c:formatCode>Standard</c:formatCode>
                <c:ptCount val="24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</c:numCache>
            </c:numRef>
          </c:yVal>
          <c:smooth val="1"/>
        </c:ser>
        <c:ser>
          <c:idx val="14"/>
          <c:order val="14"/>
          <c:tx>
            <c:v>limit</c:v>
          </c:tx>
          <c:xVal>
            <c:numRef>
              <c:f>Limits!$A$2:$A$3</c:f>
              <c:numCache>
                <c:formatCode>Standard</c:formatCode>
                <c:ptCount val="2"/>
                <c:pt idx="0">
                  <c:v>100</c:v>
                </c:pt>
                <c:pt idx="1">
                  <c:v>40</c:v>
                </c:pt>
              </c:numCache>
            </c:numRef>
          </c:xVal>
          <c:yVal>
            <c:numRef>
              <c:f>Limits!$B$2:$B$3</c:f>
              <c:numCache>
                <c:formatCode>Standard</c:formatCode>
                <c:ptCount val="2"/>
                <c:pt idx="0" formatCode="0,00">
                  <c:v>21.6</c:v>
                </c:pt>
                <c:pt idx="1">
                  <c:v>29.88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Limits!$D$1</c:f>
              <c:strCache>
                <c:ptCount val="1"/>
                <c:pt idx="0">
                  <c:v>high</c:v>
                </c:pt>
              </c:strCache>
            </c:strRef>
          </c:tx>
          <c:xVal>
            <c:numRef>
              <c:f>Limits!$A$2:$A$3</c:f>
              <c:numCache>
                <c:formatCode>Standard</c:formatCode>
                <c:ptCount val="2"/>
                <c:pt idx="0">
                  <c:v>100</c:v>
                </c:pt>
                <c:pt idx="1">
                  <c:v>40</c:v>
                </c:pt>
              </c:numCache>
            </c:numRef>
          </c:xVal>
          <c:yVal>
            <c:numRef>
              <c:f>Limits!$D$2:$D$3</c:f>
              <c:numCache>
                <c:formatCode>Standard</c:formatCode>
                <c:ptCount val="2"/>
                <c:pt idx="0">
                  <c:v>29.6</c:v>
                </c:pt>
                <c:pt idx="1">
                  <c:v>38.479999999999997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66816"/>
        <c:axId val="151020672"/>
      </c:scatterChart>
      <c:valAx>
        <c:axId val="149666816"/>
        <c:scaling>
          <c:orientation val="maxMin"/>
          <c:max val="100"/>
          <c:min val="0"/>
        </c:scaling>
        <c:delete val="0"/>
        <c:axPos val="b"/>
        <c:majorGridlines>
          <c:spPr>
            <a:ln>
              <a:solidFill>
                <a:prstClr val="black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lb-LU" sz="1600"/>
                  <a:t>Weideanteil </a:t>
                </a:r>
                <a:r>
                  <a:rPr lang="lb-LU" sz="1200"/>
                  <a:t>(% TM Gesamtration)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51020672"/>
        <c:crosses val="autoZero"/>
        <c:crossBetween val="midCat"/>
        <c:majorUnit val="20"/>
        <c:minorUnit val="5"/>
      </c:valAx>
      <c:valAx>
        <c:axId val="151020672"/>
        <c:scaling>
          <c:orientation val="minMax"/>
          <c:max val="39"/>
          <c:min val="0"/>
        </c:scaling>
        <c:delete val="0"/>
        <c:axPos val="r"/>
        <c:majorGridlines>
          <c:spPr>
            <a:ln>
              <a:solidFill>
                <a:prstClr val="black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="1" i="0" baseline="0">
                    <a:effectLst/>
                  </a:rPr>
                  <a:t>Milchleistung  / Kuh und Tag</a:t>
                </a:r>
                <a:endParaRPr lang="de-AT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9.291663179763876E-3"/>
              <c:y val="0.13424931279025665"/>
            </c:manualLayout>
          </c:layout>
          <c:overlay val="0"/>
        </c:title>
        <c:numFmt formatCode="0" sourceLinked="0"/>
        <c:majorTickMark val="out"/>
        <c:minorTickMark val="in"/>
        <c:tickLblPos val="high"/>
        <c:txPr>
          <a:bodyPr/>
          <a:lstStyle/>
          <a:p>
            <a:pPr>
              <a:defRPr b="1"/>
            </a:pPr>
            <a:endParaRPr lang="de-DE"/>
          </a:p>
        </c:txPr>
        <c:crossAx val="149666816"/>
        <c:crossesAt val="100"/>
        <c:crossBetween val="midCat"/>
        <c:majorUnit val="1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000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</xdr:colOff>
      <xdr:row>24</xdr:row>
      <xdr:rowOff>10584</xdr:rowOff>
    </xdr:from>
    <xdr:to>
      <xdr:col>2</xdr:col>
      <xdr:colOff>2287058</xdr:colOff>
      <xdr:row>46</xdr:row>
      <xdr:rowOff>97365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2390774</xdr:colOff>
      <xdr:row>27</xdr:row>
      <xdr:rowOff>38100</xdr:rowOff>
    </xdr:from>
    <xdr:to>
      <xdr:col>3</xdr:col>
      <xdr:colOff>575736</xdr:colOff>
      <xdr:row>43</xdr:row>
      <xdr:rowOff>142875</xdr:rowOff>
    </xdr:to>
    <xdr:sp macro="" textlink="">
      <xdr:nvSpPr>
        <xdr:cNvPr id="3" name="TextBox 2"/>
        <xdr:cNvSpPr txBox="1"/>
      </xdr:nvSpPr>
      <xdr:spPr>
        <a:xfrm rot="16200000">
          <a:off x="4868334" y="3554940"/>
          <a:ext cx="3085041" cy="109749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ln>
                <a:solidFill>
                  <a:schemeClr val="tx1"/>
                </a:solidFill>
              </a:ln>
              <a:solidFill>
                <a:srgbClr val="00B050"/>
              </a:solidFill>
            </a:rPr>
            <a:t>Grüne Zellen </a:t>
          </a:r>
        </a:p>
        <a:p>
          <a:pPr algn="ctr"/>
          <a:r>
            <a:rPr lang="en-US" sz="2400" b="1">
              <a:ln>
                <a:solidFill>
                  <a:schemeClr val="tx1"/>
                </a:solidFill>
              </a:ln>
              <a:solidFill>
                <a:srgbClr val="00B050"/>
              </a:solidFill>
            </a:rPr>
            <a:t>ausfüllen</a:t>
          </a:r>
          <a:endParaRPr lang="en-US" sz="1200" b="1"/>
        </a:p>
        <a:p>
          <a:r>
            <a:rPr lang="en-US" sz="1200" b="1"/>
            <a:t>Blatt ist gesperrt (Ent</a:t>
          </a:r>
          <a:r>
            <a:rPr lang="en-US" sz="1200" b="1" baseline="0"/>
            <a:t> sperren ohne Passwort) </a:t>
          </a:r>
          <a:endParaRPr lang="en-US" sz="1200" b="1"/>
        </a:p>
      </xdr:txBody>
    </xdr:sp>
    <xdr:clientData/>
  </xdr:twoCellAnchor>
  <xdr:twoCellAnchor>
    <xdr:from>
      <xdr:col>2</xdr:col>
      <xdr:colOff>2402418</xdr:colOff>
      <xdr:row>24</xdr:row>
      <xdr:rowOff>29634</xdr:rowOff>
    </xdr:from>
    <xdr:to>
      <xdr:col>11</xdr:col>
      <xdr:colOff>0</xdr:colOff>
      <xdr:row>46</xdr:row>
      <xdr:rowOff>126999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0.11675</cdr:x>
      <cdr:y>0.03521</cdr:y>
    </cdr:from>
    <cdr:to>
      <cdr:x>0.98875</cdr:x>
      <cdr:y>0.0939</cdr:y>
    </cdr:to>
    <cdr:sp macro="" textlink="">
      <cdr:nvSpPr>
        <cdr:cNvPr id="177176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823" y="142876"/>
          <a:ext cx="4360544" cy="2381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008000" mc:Ignorable="a14" a14:legacySpreadsheetColorIndex="17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Tägliche  Weideaufnahme, </a:t>
          </a:r>
          <a:r>
            <a:rPr lang="en-US" sz="16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(kg TM/Kuh u.  Tag</a:t>
          </a:r>
          <a:endParaRPr lang="en-US" sz="1600">
            <a:solidFill>
              <a:schemeClr val="bg1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0.09073</cdr:x>
      <cdr:y>0.81935</cdr:y>
    </cdr:from>
    <cdr:to>
      <cdr:x>0.96173</cdr:x>
      <cdr:y>0.87149</cdr:y>
    </cdr:to>
    <cdr:sp macro="" textlink="">
      <cdr:nvSpPr>
        <cdr:cNvPr id="177177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463" y="3513667"/>
          <a:ext cx="5524398" cy="2235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0000" mc:Ignorable="a14" a14:legacySpreadsheetColorIndex="10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0" rIns="27432" bIns="2286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tägliche Zufttermenge</a:t>
          </a:r>
          <a:r>
            <a:rPr lang="en-US" sz="1600" b="1" i="0" u="none" strike="noStrike" baseline="0">
              <a:solidFill>
                <a:srgbClr val="FFFFFF"/>
              </a:solidFill>
              <a:latin typeface="Calibri"/>
              <a:cs typeface="Calibri"/>
            </a:rPr>
            <a:t>,  kg TM/Kuh u. Tag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hhe\AppData\Local\Microsoft\Windows\Temporary%20Internet%20Files\Content.Outlook\SAB90V40\Futterkosten-simulation-2011-08-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kohhe\AppData\Local\Microsoft\Windows\Temporary%20Internet%20Files\Content.Outlook\SAB90V40\Futterkosten-simulation-2011-08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cost DATEN"/>
      <sheetName val="FEED COST CHART"/>
      <sheetName val="Sheet3"/>
    </sheetNames>
    <sheetDataSet>
      <sheetData sheetId="0">
        <row r="10">
          <cell r="A10">
            <v>50</v>
          </cell>
        </row>
        <row r="11">
          <cell r="A11">
            <v>48</v>
          </cell>
        </row>
        <row r="12">
          <cell r="A12">
            <v>46</v>
          </cell>
        </row>
        <row r="13">
          <cell r="A13">
            <v>44</v>
          </cell>
        </row>
        <row r="14">
          <cell r="A14">
            <v>42</v>
          </cell>
        </row>
        <row r="15">
          <cell r="A15">
            <v>40</v>
          </cell>
        </row>
        <row r="16">
          <cell r="A16">
            <v>38</v>
          </cell>
        </row>
        <row r="17">
          <cell r="A17">
            <v>36</v>
          </cell>
        </row>
        <row r="18">
          <cell r="A18">
            <v>34</v>
          </cell>
        </row>
        <row r="19">
          <cell r="A19">
            <v>32</v>
          </cell>
        </row>
        <row r="20">
          <cell r="A20">
            <v>30</v>
          </cell>
        </row>
        <row r="21">
          <cell r="A21">
            <v>28</v>
          </cell>
        </row>
        <row r="22">
          <cell r="A22">
            <v>26</v>
          </cell>
        </row>
        <row r="23">
          <cell r="A23">
            <v>24</v>
          </cell>
        </row>
        <row r="24">
          <cell r="A24">
            <v>22</v>
          </cell>
        </row>
        <row r="25">
          <cell r="A25">
            <v>20</v>
          </cell>
        </row>
        <row r="26">
          <cell r="A26">
            <v>18</v>
          </cell>
        </row>
        <row r="27">
          <cell r="A27">
            <v>16</v>
          </cell>
        </row>
        <row r="28">
          <cell r="A28">
            <v>14</v>
          </cell>
        </row>
        <row r="29">
          <cell r="A29">
            <v>12</v>
          </cell>
        </row>
        <row r="30">
          <cell r="A30">
            <v>10</v>
          </cell>
        </row>
        <row r="31">
          <cell r="A31">
            <v>8</v>
          </cell>
        </row>
        <row r="32">
          <cell r="A32">
            <v>5</v>
          </cell>
        </row>
        <row r="33">
          <cell r="A33">
            <v>1</v>
          </cell>
        </row>
      </sheetData>
      <sheetData sheetId="1">
        <row r="3">
          <cell r="B3">
            <v>0.05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cost DAT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7"/>
  <sheetViews>
    <sheetView tabSelected="1" zoomScale="90" zoomScaleNormal="90" workbookViewId="0">
      <selection activeCell="N21" sqref="N21"/>
    </sheetView>
  </sheetViews>
  <sheetFormatPr baseColWidth="10" defaultColWidth="9.140625" defaultRowHeight="15" x14ac:dyDescent="0.25"/>
  <cols>
    <col min="1" max="1" width="52" customWidth="1"/>
    <col min="3" max="3" width="49.140625" customWidth="1"/>
    <col min="5" max="5" width="15.5703125" customWidth="1"/>
    <col min="6" max="6" width="11.140625" customWidth="1"/>
    <col min="7" max="7" width="11.85546875" customWidth="1"/>
    <col min="8" max="8" width="10.42578125" customWidth="1"/>
    <col min="12" max="12" width="9.28515625" style="19" customWidth="1"/>
    <col min="13" max="42" width="9.140625" style="19"/>
  </cols>
  <sheetData>
    <row r="1" spans="1:42" ht="26.25" x14ac:dyDescent="0.4">
      <c r="A1" s="80" t="s">
        <v>52</v>
      </c>
      <c r="B1" s="22"/>
      <c r="C1" s="22"/>
      <c r="D1" s="22"/>
      <c r="E1" s="23"/>
      <c r="F1" s="22"/>
      <c r="G1" s="22"/>
      <c r="H1" s="22"/>
      <c r="I1" s="22"/>
      <c r="J1" s="22"/>
      <c r="K1" s="22"/>
    </row>
    <row r="2" spans="1:42" s="19" customFormat="1" ht="23.25" x14ac:dyDescent="0.35">
      <c r="A2" s="22" t="s">
        <v>36</v>
      </c>
      <c r="B2" s="22"/>
      <c r="C2" s="22"/>
      <c r="D2" s="24"/>
      <c r="E2" s="23"/>
      <c r="F2" s="22"/>
      <c r="G2" s="22"/>
      <c r="H2" s="22"/>
      <c r="I2" s="22"/>
      <c r="J2" s="22"/>
      <c r="K2" s="22"/>
    </row>
    <row r="3" spans="1:42" s="19" customFormat="1" ht="12" customHeight="1" x14ac:dyDescent="0.35">
      <c r="D3" s="26"/>
      <c r="E3" s="20"/>
    </row>
    <row r="4" spans="1:42" s="19" customFormat="1" ht="15.75" customHeight="1" x14ac:dyDescent="0.35">
      <c r="A4" s="71" t="s">
        <v>51</v>
      </c>
      <c r="B4" s="72"/>
      <c r="C4" s="73"/>
    </row>
    <row r="5" spans="1:42" s="19" customFormat="1" ht="6.75" customHeight="1" x14ac:dyDescent="0.35">
      <c r="A5" s="30"/>
      <c r="B5" s="26"/>
      <c r="C5" s="20"/>
    </row>
    <row r="6" spans="1:42" s="19" customFormat="1" ht="23.25" x14ac:dyDescent="0.35">
      <c r="A6" s="79" t="s">
        <v>37</v>
      </c>
      <c r="D6" s="26"/>
      <c r="E6" s="20"/>
    </row>
    <row r="7" spans="1:42" s="19" customFormat="1" ht="20.25" customHeight="1" x14ac:dyDescent="0.35">
      <c r="A7" s="74" t="s">
        <v>38</v>
      </c>
      <c r="B7" s="75"/>
      <c r="C7" s="75"/>
      <c r="D7" s="76"/>
      <c r="E7" s="77"/>
      <c r="F7" s="75"/>
      <c r="G7" s="75"/>
      <c r="H7" s="75"/>
      <c r="I7" s="75"/>
      <c r="J7" s="75"/>
      <c r="K7" s="75"/>
    </row>
    <row r="8" spans="1:42" s="19" customFormat="1" ht="20.25" customHeight="1" x14ac:dyDescent="0.35">
      <c r="A8" s="74" t="s">
        <v>39</v>
      </c>
      <c r="B8" s="75"/>
      <c r="C8" s="75"/>
      <c r="D8" s="76"/>
      <c r="E8" s="77"/>
      <c r="F8" s="75"/>
      <c r="G8" s="75"/>
      <c r="H8" s="75"/>
      <c r="I8" s="75"/>
      <c r="J8" s="75"/>
      <c r="K8" s="75"/>
    </row>
    <row r="9" spans="1:42" s="19" customFormat="1" ht="20.25" customHeight="1" x14ac:dyDescent="0.35">
      <c r="A9" s="74" t="s">
        <v>40</v>
      </c>
      <c r="B9" s="75"/>
      <c r="C9" s="75"/>
      <c r="D9" s="78"/>
      <c r="E9" s="77"/>
      <c r="F9" s="75"/>
      <c r="G9" s="75"/>
      <c r="H9" s="75"/>
      <c r="I9" s="75"/>
      <c r="J9" s="75"/>
      <c r="K9" s="75"/>
    </row>
    <row r="10" spans="1:42" s="19" customFormat="1" ht="20.25" customHeight="1" x14ac:dyDescent="0.35">
      <c r="A10" s="74" t="s">
        <v>41</v>
      </c>
      <c r="B10" s="75"/>
      <c r="C10" s="75"/>
      <c r="D10" s="75"/>
      <c r="E10" s="77"/>
      <c r="F10" s="75"/>
      <c r="G10" s="75"/>
      <c r="H10" s="75"/>
      <c r="I10" s="75"/>
      <c r="J10" s="75"/>
      <c r="K10" s="75"/>
    </row>
    <row r="11" spans="1:42" s="19" customFormat="1" ht="20.25" customHeight="1" x14ac:dyDescent="0.35">
      <c r="A11" s="74" t="s">
        <v>42</v>
      </c>
      <c r="B11" s="75"/>
      <c r="C11" s="75"/>
      <c r="D11" s="75"/>
      <c r="E11" s="77"/>
      <c r="F11" s="75"/>
      <c r="G11" s="75"/>
      <c r="H11" s="75"/>
      <c r="I11" s="75"/>
      <c r="J11" s="75"/>
      <c r="K11" s="75"/>
    </row>
    <row r="12" spans="1:42" s="19" customFormat="1" ht="23.25" x14ac:dyDescent="0.35">
      <c r="A12" s="27"/>
      <c r="E12" s="20"/>
    </row>
    <row r="13" spans="1:42" s="19" customFormat="1" ht="23.25" x14ac:dyDescent="0.35">
      <c r="A13" s="69" t="s">
        <v>60</v>
      </c>
      <c r="B13" s="68"/>
      <c r="C13" s="33" t="s">
        <v>61</v>
      </c>
      <c r="D13" s="29"/>
      <c r="E13" s="40" t="s">
        <v>62</v>
      </c>
      <c r="F13" s="58"/>
      <c r="G13" s="46"/>
      <c r="H13" s="46"/>
      <c r="I13" s="46"/>
      <c r="J13" s="46"/>
      <c r="K13" s="47"/>
    </row>
    <row r="14" spans="1:42" s="19" customFormat="1" ht="21" x14ac:dyDescent="0.35">
      <c r="A14" s="70" t="s">
        <v>53</v>
      </c>
      <c r="B14" s="44">
        <v>1450</v>
      </c>
      <c r="C14" s="43" t="s">
        <v>63</v>
      </c>
      <c r="D14" s="31"/>
      <c r="E14" s="59"/>
      <c r="F14" s="60"/>
      <c r="G14" s="48"/>
      <c r="H14" s="48"/>
      <c r="I14" s="48"/>
      <c r="J14" s="48"/>
      <c r="K14" s="49"/>
    </row>
    <row r="15" spans="1:42" s="21" customFormat="1" ht="15.75" x14ac:dyDescent="0.25">
      <c r="A15" s="70" t="s">
        <v>54</v>
      </c>
      <c r="B15" s="44">
        <v>30</v>
      </c>
      <c r="C15" s="35"/>
      <c r="D15" s="36"/>
      <c r="E15" s="50"/>
      <c r="F15" s="41"/>
      <c r="G15" s="41"/>
      <c r="H15" s="41"/>
      <c r="I15" s="41"/>
      <c r="J15" s="41"/>
      <c r="K15" s="51"/>
      <c r="L15" s="34"/>
      <c r="M15" s="34"/>
      <c r="N15" s="34"/>
      <c r="O15" s="34"/>
      <c r="P15" s="34"/>
      <c r="Q15" s="34"/>
      <c r="R15" s="3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s="21" customFormat="1" ht="15.75" x14ac:dyDescent="0.25">
      <c r="A16" s="70" t="s">
        <v>30</v>
      </c>
      <c r="B16" s="44">
        <v>30</v>
      </c>
      <c r="C16" s="35"/>
      <c r="D16" s="36"/>
      <c r="E16" s="50"/>
      <c r="F16" s="41"/>
      <c r="G16" s="41"/>
      <c r="H16" s="61"/>
      <c r="I16" s="41"/>
      <c r="J16" s="41"/>
      <c r="K16" s="51"/>
      <c r="L16" s="34"/>
      <c r="M16" s="34"/>
      <c r="N16" s="34"/>
      <c r="O16" s="34"/>
      <c r="P16" s="34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s="21" customFormat="1" ht="15.75" x14ac:dyDescent="0.25">
      <c r="A17" s="70" t="s">
        <v>59</v>
      </c>
      <c r="B17" s="81">
        <f>(B14+B15)/2/B16</f>
        <v>24.666666666666668</v>
      </c>
      <c r="C17" s="28"/>
      <c r="D17" s="32"/>
      <c r="E17" s="50"/>
      <c r="F17" s="41"/>
      <c r="G17" s="41"/>
      <c r="H17" s="62"/>
      <c r="I17" s="41"/>
      <c r="J17" s="41"/>
      <c r="K17" s="51"/>
      <c r="L17" s="34"/>
      <c r="M17" s="34"/>
      <c r="N17" s="34"/>
      <c r="O17" s="34"/>
      <c r="P17" s="34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s="21" customFormat="1" ht="15.75" x14ac:dyDescent="0.25">
      <c r="A18" s="70" t="s">
        <v>55</v>
      </c>
      <c r="B18" s="44">
        <v>5</v>
      </c>
      <c r="C18" s="28"/>
      <c r="D18" s="32"/>
      <c r="E18" s="50"/>
      <c r="F18" s="41"/>
      <c r="G18" s="41"/>
      <c r="H18" s="41"/>
      <c r="I18" s="41"/>
      <c r="J18" s="41"/>
      <c r="K18" s="51"/>
      <c r="L18" s="34"/>
      <c r="M18" s="34"/>
      <c r="N18" s="34"/>
      <c r="O18" s="34"/>
      <c r="P18" s="34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s="21" customFormat="1" ht="15.75" x14ac:dyDescent="0.25">
      <c r="A19" s="70" t="s">
        <v>31</v>
      </c>
      <c r="B19" s="44">
        <v>600</v>
      </c>
      <c r="C19" s="37" t="s">
        <v>55</v>
      </c>
      <c r="D19" s="83">
        <f>D21-D22</f>
        <v>8.68333333333333</v>
      </c>
      <c r="E19" s="63"/>
      <c r="F19" s="64" t="s">
        <v>33</v>
      </c>
      <c r="G19" s="67" t="s">
        <v>34</v>
      </c>
      <c r="H19" s="65" t="s">
        <v>35</v>
      </c>
      <c r="I19" s="42"/>
      <c r="J19" s="41"/>
      <c r="K19" s="51"/>
      <c r="L19" s="34"/>
      <c r="M19" s="34"/>
      <c r="N19" s="34"/>
      <c r="O19" s="34"/>
      <c r="P19" s="34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s="21" customFormat="1" ht="15.75" x14ac:dyDescent="0.25">
      <c r="A20" s="70" t="s">
        <v>56</v>
      </c>
      <c r="B20" s="81">
        <f xml:space="preserve"> (0.0186*B19)+(B17*0.305)</f>
        <v>18.68333333333333</v>
      </c>
      <c r="C20" s="37" t="s">
        <v>31</v>
      </c>
      <c r="D20" s="84">
        <f>B19</f>
        <v>600</v>
      </c>
      <c r="E20" s="63" t="s">
        <v>49</v>
      </c>
      <c r="F20" s="87">
        <f>B22</f>
        <v>73.238180196253339</v>
      </c>
      <c r="G20" s="88">
        <f>D23</f>
        <v>53.523639607493323</v>
      </c>
      <c r="H20" s="66">
        <v>90</v>
      </c>
      <c r="I20" s="41" t="s">
        <v>43</v>
      </c>
      <c r="J20" s="41"/>
      <c r="K20" s="51"/>
      <c r="L20" s="34"/>
      <c r="M20" s="34"/>
      <c r="N20" s="34"/>
      <c r="O20" s="34"/>
      <c r="P20" s="34"/>
      <c r="Q20" s="34"/>
      <c r="R20" s="34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s="21" customFormat="1" ht="15.75" x14ac:dyDescent="0.25">
      <c r="A21" s="70" t="s">
        <v>58</v>
      </c>
      <c r="B21" s="81">
        <f>B20-B18</f>
        <v>13.68333333333333</v>
      </c>
      <c r="C21" s="37" t="s">
        <v>56</v>
      </c>
      <c r="D21" s="85">
        <f xml:space="preserve"> (0.0186*D20)+(B17*0.305)</f>
        <v>18.68333333333333</v>
      </c>
      <c r="E21" s="63" t="s">
        <v>50</v>
      </c>
      <c r="F21" s="89">
        <f>B17</f>
        <v>24.666666666666668</v>
      </c>
      <c r="G21" s="90">
        <f>B17</f>
        <v>24.666666666666668</v>
      </c>
      <c r="H21" s="66">
        <v>20</v>
      </c>
      <c r="I21" s="41" t="s">
        <v>44</v>
      </c>
      <c r="J21" s="41"/>
      <c r="K21" s="51"/>
      <c r="L21" s="34"/>
      <c r="M21" s="34"/>
      <c r="N21" s="34"/>
      <c r="O21" s="34"/>
      <c r="P21" s="34"/>
      <c r="Q21" s="34"/>
      <c r="R21" s="3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s="21" customFormat="1" ht="15.75" x14ac:dyDescent="0.25">
      <c r="A22" s="70" t="s">
        <v>32</v>
      </c>
      <c r="B22" s="82">
        <f>B21/B20*100</f>
        <v>73.238180196253339</v>
      </c>
      <c r="C22" s="37" t="s">
        <v>57</v>
      </c>
      <c r="D22" s="44">
        <v>10</v>
      </c>
      <c r="E22" s="63" t="s">
        <v>48</v>
      </c>
      <c r="F22" s="91">
        <f>(($B$19*0.0186)+(F$21*0.305))*F$20/100</f>
        <v>13.68333333333333</v>
      </c>
      <c r="G22" s="92">
        <f>(($B$19*0.0186)+(G$21*0.305))*G$20/100</f>
        <v>10.000000000000002</v>
      </c>
      <c r="H22" s="93">
        <f>(($B$19*0.0186)+(H$21*0.305))*H$20/100</f>
        <v>15.533999999999999</v>
      </c>
      <c r="I22" s="41" t="s">
        <v>45</v>
      </c>
      <c r="J22" s="41"/>
      <c r="K22" s="51"/>
      <c r="L22" s="34"/>
      <c r="M22" s="34"/>
      <c r="N22" s="34"/>
      <c r="O22" s="34"/>
      <c r="P22" s="34"/>
      <c r="Q22" s="34"/>
      <c r="R22" s="3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s="21" customFormat="1" ht="15.75" x14ac:dyDescent="0.25">
      <c r="A23" s="96" t="s">
        <v>64</v>
      </c>
      <c r="B23" s="44">
        <v>0.05</v>
      </c>
      <c r="C23" s="37" t="s">
        <v>32</v>
      </c>
      <c r="D23" s="86">
        <f>D22/D21*100</f>
        <v>53.523639607493323</v>
      </c>
      <c r="E23" s="63" t="s">
        <v>47</v>
      </c>
      <c r="F23" s="91">
        <f>(($B$19*0.0186)+(F$21*0.305))*(1-F$20/100)</f>
        <v>4.9999999999999991</v>
      </c>
      <c r="G23" s="92">
        <f>(($B$19*0.0186)+(G$21*0.305))*(1-G$20/100)</f>
        <v>8.68333333333333</v>
      </c>
      <c r="H23" s="94">
        <f>((B19*0.0186)+(H21*0.305))*(1-H20/100)</f>
        <v>1.7259999999999993</v>
      </c>
      <c r="I23" s="41" t="s">
        <v>46</v>
      </c>
      <c r="J23" s="41"/>
      <c r="K23" s="51"/>
      <c r="L23" s="34"/>
      <c r="M23" s="34"/>
      <c r="N23" s="34"/>
      <c r="O23" s="34"/>
      <c r="P23" s="34"/>
      <c r="Q23" s="34"/>
      <c r="R23" s="34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s="21" customFormat="1" ht="15.75" x14ac:dyDescent="0.25">
      <c r="A24" s="95" t="s">
        <v>65</v>
      </c>
      <c r="B24" s="45">
        <v>0.26</v>
      </c>
      <c r="C24" s="38"/>
      <c r="D24" s="39"/>
      <c r="E24" s="52"/>
      <c r="F24" s="53"/>
      <c r="G24" s="54"/>
      <c r="H24" s="55"/>
      <c r="I24" s="56"/>
      <c r="J24" s="56"/>
      <c r="K24" s="57"/>
      <c r="L24" s="34"/>
      <c r="M24" s="34"/>
      <c r="N24" s="34"/>
      <c r="O24" s="34"/>
      <c r="P24" s="34"/>
      <c r="Q24" s="34"/>
      <c r="R24" s="34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s="21" customFormat="1" ht="15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4"/>
      <c r="M25" s="34"/>
      <c r="N25" s="34"/>
      <c r="O25" s="34"/>
      <c r="P25" s="34"/>
      <c r="Q25" s="34"/>
      <c r="R25" s="3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x14ac:dyDescent="0.25">
      <c r="A26" s="19"/>
      <c r="B26" s="19"/>
      <c r="C26" s="18"/>
      <c r="D26" s="18"/>
      <c r="E26" s="19"/>
      <c r="F26" s="19"/>
      <c r="G26" s="19"/>
      <c r="H26" s="19"/>
      <c r="I26" s="19"/>
      <c r="J26" s="19"/>
      <c r="K26" s="19"/>
      <c r="L26" s="18"/>
      <c r="M26" s="18"/>
      <c r="N26" s="18"/>
      <c r="O26" s="18"/>
      <c r="P26" s="18"/>
      <c r="Q26" s="18"/>
      <c r="R26" s="18"/>
    </row>
    <row r="27" spans="1:42" x14ac:dyDescent="0.25">
      <c r="A27" s="19"/>
      <c r="B27" s="19"/>
      <c r="C27" s="18"/>
      <c r="D27" s="18"/>
      <c r="E27" s="19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42" x14ac:dyDescent="0.25">
      <c r="A28" s="19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42" x14ac:dyDescent="0.25">
      <c r="A29" s="19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42" x14ac:dyDescent="0.25">
      <c r="A30" s="19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42" x14ac:dyDescent="0.25">
      <c r="A31" s="19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42" x14ac:dyDescent="0.25">
      <c r="A32" s="19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5">
      <c r="A33" s="19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5">
      <c r="A34" s="19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5">
      <c r="A35" s="19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25">
      <c r="A36" s="19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25">
      <c r="A37" s="19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19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5">
      <c r="A39" s="19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5">
      <c r="A40" s="19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25">
      <c r="A41" s="19"/>
      <c r="B41" s="1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5">
      <c r="A42" s="19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25">
      <c r="A43" s="19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25">
      <c r="A44" s="19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25">
      <c r="A45" s="19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25">
      <c r="A46" s="19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25">
      <c r="A47" s="19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s="19" customFormat="1" x14ac:dyDescent="0.25"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7" s="19" customFormat="1" ht="15.75" x14ac:dyDescent="0.25">
      <c r="A49" s="27"/>
      <c r="B49" s="27"/>
      <c r="C49" s="27"/>
      <c r="D49" s="27"/>
      <c r="E49" s="27"/>
      <c r="F49" s="27"/>
      <c r="G49" s="27"/>
    </row>
    <row r="50" spans="1:7" s="19" customFormat="1" ht="15.75" x14ac:dyDescent="0.25">
      <c r="A50" s="27"/>
      <c r="B50" s="27"/>
      <c r="C50" s="27"/>
      <c r="D50" s="27"/>
      <c r="E50" s="27"/>
      <c r="F50" s="27"/>
      <c r="G50" s="27"/>
    </row>
    <row r="51" spans="1:7" s="19" customFormat="1" ht="15.75" x14ac:dyDescent="0.25">
      <c r="A51" s="27"/>
      <c r="B51" s="27"/>
      <c r="C51" s="27"/>
      <c r="D51" s="27"/>
      <c r="E51" s="27"/>
      <c r="F51" s="27"/>
      <c r="G51" s="27"/>
    </row>
    <row r="52" spans="1:7" s="19" customFormat="1" ht="15.75" x14ac:dyDescent="0.25">
      <c r="A52" s="25"/>
      <c r="B52" s="27"/>
      <c r="C52" s="27"/>
      <c r="D52" s="27"/>
      <c r="E52" s="27"/>
      <c r="F52" s="27"/>
      <c r="G52" s="27"/>
    </row>
    <row r="53" spans="1:7" s="19" customFormat="1" ht="15.75" x14ac:dyDescent="0.25">
      <c r="B53" s="27"/>
      <c r="C53" s="27"/>
      <c r="D53" s="27"/>
      <c r="E53" s="27"/>
      <c r="F53" s="27"/>
      <c r="G53" s="27"/>
    </row>
    <row r="54" spans="1:7" s="19" customFormat="1" ht="15.75" x14ac:dyDescent="0.25">
      <c r="B54" s="27"/>
      <c r="C54" s="27"/>
      <c r="D54" s="27"/>
      <c r="E54" s="27"/>
      <c r="F54" s="27"/>
      <c r="G54" s="27"/>
    </row>
    <row r="55" spans="1:7" s="19" customFormat="1" ht="15.75" x14ac:dyDescent="0.25">
      <c r="B55" s="27"/>
      <c r="C55" s="27"/>
      <c r="D55" s="27"/>
      <c r="E55" s="27"/>
      <c r="F55" s="27"/>
      <c r="G55" s="27"/>
    </row>
    <row r="56" spans="1:7" s="19" customFormat="1" ht="15.75" x14ac:dyDescent="0.25">
      <c r="B56" s="27"/>
      <c r="C56" s="27"/>
      <c r="D56" s="27"/>
      <c r="E56" s="27"/>
      <c r="F56" s="27"/>
      <c r="G56" s="27"/>
    </row>
    <row r="57" spans="1:7" s="19" customFormat="1" ht="15.75" x14ac:dyDescent="0.25">
      <c r="B57" s="27"/>
      <c r="C57" s="27"/>
      <c r="D57" s="27"/>
      <c r="E57" s="27"/>
      <c r="F57" s="27"/>
      <c r="G57" s="27"/>
    </row>
    <row r="58" spans="1:7" s="19" customFormat="1" x14ac:dyDescent="0.25"/>
    <row r="59" spans="1:7" s="19" customFormat="1" x14ac:dyDescent="0.25"/>
    <row r="60" spans="1:7" s="19" customFormat="1" x14ac:dyDescent="0.25"/>
    <row r="61" spans="1:7" s="19" customFormat="1" x14ac:dyDescent="0.25"/>
    <row r="62" spans="1:7" s="19" customFormat="1" x14ac:dyDescent="0.25"/>
    <row r="63" spans="1:7" s="19" customFormat="1" x14ac:dyDescent="0.25"/>
    <row r="64" spans="1:7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</sheetData>
  <sheetProtection password="E51B" sheet="1" objects="1" scenarios="1"/>
  <pageMargins left="0.31496062992125984" right="0.31496062992125984" top="0.39370078740157483" bottom="0.35433070866141736" header="0.31496062992125984" footer="0.31496062992125984"/>
  <pageSetup paperSize="9" scale="7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15" workbookViewId="0">
      <selection activeCell="E26" sqref="E26"/>
    </sheetView>
  </sheetViews>
  <sheetFormatPr baseColWidth="10" defaultColWidth="11.42578125" defaultRowHeight="15" x14ac:dyDescent="0.25"/>
  <cols>
    <col min="1" max="1" width="4.42578125" style="1" bestFit="1" customWidth="1"/>
    <col min="2" max="2" width="6.42578125" style="1" bestFit="1" customWidth="1"/>
    <col min="3" max="17" width="4.42578125" style="1" bestFit="1" customWidth="1"/>
    <col min="18" max="22" width="5.140625" style="1" bestFit="1" customWidth="1"/>
    <col min="23" max="16384" width="11.42578125" style="1"/>
  </cols>
  <sheetData>
    <row r="1" spans="1:22" x14ac:dyDescent="0.25">
      <c r="A1" s="1" t="s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</row>
    <row r="2" spans="1:22" x14ac:dyDescent="0.25">
      <c r="B2" s="1" t="s">
        <v>1</v>
      </c>
    </row>
    <row r="3" spans="1:22" s="9" customFormat="1" x14ac:dyDescent="0.25">
      <c r="A3" s="9">
        <v>10</v>
      </c>
      <c r="C3" s="9">
        <f t="shared" ref="C3:C32" si="0">(((0.0185*600)+(0.305*$A3)-C$1)/((0.0185*600)+0.305*$A3))*100</f>
        <v>92.932862190812713</v>
      </c>
      <c r="D3" s="9">
        <f t="shared" ref="D3:V16" si="1">(((0.0185*600)+(0.305*$A3)-D$1)/((0.0185*600)+0.305*$A3))*100</f>
        <v>85.865724381625441</v>
      </c>
      <c r="E3" s="9">
        <f t="shared" si="1"/>
        <v>78.798586572438154</v>
      </c>
      <c r="F3" s="9">
        <f t="shared" si="1"/>
        <v>71.731448763250881</v>
      </c>
      <c r="G3" s="9">
        <f t="shared" si="1"/>
        <v>64.664310954063595</v>
      </c>
      <c r="H3" s="9">
        <f t="shared" si="1"/>
        <v>57.597173144876322</v>
      </c>
      <c r="I3" s="9">
        <f t="shared" si="1"/>
        <v>50.530035335689035</v>
      </c>
      <c r="J3" s="9">
        <f t="shared" si="1"/>
        <v>43.462897526501756</v>
      </c>
      <c r="K3" s="9">
        <f t="shared" si="1"/>
        <v>36.395759717314476</v>
      </c>
      <c r="L3" s="9">
        <f t="shared" si="1"/>
        <v>29.3286219081272</v>
      </c>
      <c r="M3" s="9">
        <f t="shared" si="1"/>
        <v>22.261484098939921</v>
      </c>
      <c r="N3" s="9">
        <f t="shared" si="1"/>
        <v>15.194346289752641</v>
      </c>
      <c r="O3" s="9">
        <f t="shared" si="1"/>
        <v>8.1272084805653613</v>
      </c>
      <c r="P3" s="9">
        <f t="shared" si="1"/>
        <v>1.0600706713780819</v>
      </c>
      <c r="Q3" s="9">
        <f t="shared" si="1"/>
        <v>-6.007067137809198</v>
      </c>
      <c r="R3" s="9">
        <f t="shared" si="1"/>
        <v>-13.074204946996479</v>
      </c>
      <c r="S3" s="9">
        <f t="shared" si="1"/>
        <v>-20.141342756183757</v>
      </c>
      <c r="T3" s="9">
        <f t="shared" si="1"/>
        <v>-27.208480565371033</v>
      </c>
      <c r="U3" s="9">
        <f t="shared" si="1"/>
        <v>-34.27561837455832</v>
      </c>
      <c r="V3" s="9">
        <f t="shared" si="1"/>
        <v>-41.3427561837456</v>
      </c>
    </row>
    <row r="4" spans="1:22" x14ac:dyDescent="0.25">
      <c r="A4" s="1">
        <v>11</v>
      </c>
      <c r="C4" s="1">
        <f t="shared" si="0"/>
        <v>93.081978554133514</v>
      </c>
      <c r="D4" s="1">
        <f t="shared" si="1"/>
        <v>86.163957108267027</v>
      </c>
      <c r="E4" s="1">
        <f t="shared" si="1"/>
        <v>79.245935662400555</v>
      </c>
      <c r="F4" s="1">
        <f t="shared" si="1"/>
        <v>72.327914216534069</v>
      </c>
      <c r="G4" s="1">
        <f t="shared" si="1"/>
        <v>65.409892770667582</v>
      </c>
      <c r="H4" s="1">
        <f t="shared" si="1"/>
        <v>58.491871324801103</v>
      </c>
      <c r="I4" s="1">
        <f t="shared" si="1"/>
        <v>51.573849878934631</v>
      </c>
      <c r="J4" s="1">
        <f t="shared" si="1"/>
        <v>44.655828433068145</v>
      </c>
      <c r="K4" s="1">
        <f t="shared" si="1"/>
        <v>37.737806987201658</v>
      </c>
      <c r="L4" s="1">
        <f t="shared" si="1"/>
        <v>30.819785541335175</v>
      </c>
      <c r="M4" s="1">
        <f t="shared" si="1"/>
        <v>23.901764095468696</v>
      </c>
      <c r="N4" s="1">
        <f t="shared" si="1"/>
        <v>16.983742649602217</v>
      </c>
      <c r="O4" s="1">
        <f t="shared" si="1"/>
        <v>10.065721203735732</v>
      </c>
      <c r="P4" s="1">
        <f t="shared" si="1"/>
        <v>3.1476997578692498</v>
      </c>
      <c r="Q4" s="1">
        <f t="shared" si="1"/>
        <v>-3.7703216879972321</v>
      </c>
      <c r="R4" s="1">
        <f t="shared" si="1"/>
        <v>-10.688343133863714</v>
      </c>
      <c r="S4" s="1">
        <f t="shared" si="1"/>
        <v>-17.606364579730197</v>
      </c>
      <c r="T4" s="1">
        <f t="shared" si="1"/>
        <v>-24.524386025596677</v>
      </c>
      <c r="U4" s="1">
        <f t="shared" si="1"/>
        <v>-31.442407471463163</v>
      </c>
      <c r="V4" s="1">
        <f t="shared" si="1"/>
        <v>-38.360428917329642</v>
      </c>
    </row>
    <row r="5" spans="1:22" x14ac:dyDescent="0.25">
      <c r="A5" s="1">
        <v>12</v>
      </c>
      <c r="C5" s="1">
        <f t="shared" si="0"/>
        <v>93.224932249322492</v>
      </c>
      <c r="D5" s="1">
        <f t="shared" si="1"/>
        <v>86.449864498644985</v>
      </c>
      <c r="E5" s="1">
        <f t="shared" si="1"/>
        <v>79.674796747967477</v>
      </c>
      <c r="F5" s="1">
        <f t="shared" si="1"/>
        <v>72.899728997289969</v>
      </c>
      <c r="G5" s="1">
        <f t="shared" si="1"/>
        <v>66.124661246612476</v>
      </c>
      <c r="H5" s="1">
        <f t="shared" si="1"/>
        <v>59.349593495934961</v>
      </c>
      <c r="I5" s="1">
        <f t="shared" si="1"/>
        <v>52.574525745257446</v>
      </c>
      <c r="J5" s="1">
        <f t="shared" si="1"/>
        <v>45.799457994579946</v>
      </c>
      <c r="K5" s="1">
        <f t="shared" si="1"/>
        <v>39.024390243902438</v>
      </c>
      <c r="L5" s="1">
        <f t="shared" si="1"/>
        <v>32.24932249322493</v>
      </c>
      <c r="M5" s="1">
        <f t="shared" si="1"/>
        <v>25.474254742547426</v>
      </c>
      <c r="N5" s="1">
        <f t="shared" si="1"/>
        <v>18.699186991869919</v>
      </c>
      <c r="O5" s="1">
        <f t="shared" si="1"/>
        <v>11.924119241192411</v>
      </c>
      <c r="P5" s="1">
        <f t="shared" si="1"/>
        <v>5.1490514905149043</v>
      </c>
      <c r="Q5" s="1">
        <f t="shared" si="1"/>
        <v>-1.6260162601626031</v>
      </c>
      <c r="R5" s="1">
        <f t="shared" si="1"/>
        <v>-8.4010840108401101</v>
      </c>
      <c r="S5" s="1">
        <f t="shared" si="1"/>
        <v>-15.176151761517618</v>
      </c>
      <c r="T5" s="1">
        <f t="shared" si="1"/>
        <v>-21.951219512195124</v>
      </c>
      <c r="U5" s="1">
        <f t="shared" si="1"/>
        <v>-28.726287262872631</v>
      </c>
      <c r="V5" s="1">
        <f t="shared" si="1"/>
        <v>-35.501355013550139</v>
      </c>
    </row>
    <row r="6" spans="1:22" x14ac:dyDescent="0.25">
      <c r="A6" s="1">
        <v>13</v>
      </c>
      <c r="C6" s="1">
        <f t="shared" si="0"/>
        <v>93.362097577165613</v>
      </c>
      <c r="D6" s="1">
        <f t="shared" si="1"/>
        <v>86.724195154331227</v>
      </c>
      <c r="E6" s="1">
        <f t="shared" si="1"/>
        <v>80.08629273149684</v>
      </c>
      <c r="F6" s="1">
        <f t="shared" si="1"/>
        <v>73.448390308662454</v>
      </c>
      <c r="G6" s="1">
        <f t="shared" si="1"/>
        <v>66.810487885828067</v>
      </c>
      <c r="H6" s="1">
        <f t="shared" si="1"/>
        <v>60.172585462993688</v>
      </c>
      <c r="I6" s="1">
        <f t="shared" si="1"/>
        <v>53.534683040159301</v>
      </c>
      <c r="J6" s="1">
        <f t="shared" si="1"/>
        <v>46.896780617324922</v>
      </c>
      <c r="K6" s="1">
        <f t="shared" si="1"/>
        <v>40.258878194490535</v>
      </c>
      <c r="L6" s="1">
        <f t="shared" si="1"/>
        <v>33.620975771656155</v>
      </c>
      <c r="M6" s="1">
        <f t="shared" si="1"/>
        <v>26.983073348821769</v>
      </c>
      <c r="N6" s="1">
        <f t="shared" si="1"/>
        <v>20.345170925987386</v>
      </c>
      <c r="O6" s="1">
        <f t="shared" si="1"/>
        <v>13.707268503152999</v>
      </c>
      <c r="P6" s="1">
        <f t="shared" si="1"/>
        <v>7.0693660803186162</v>
      </c>
      <c r="Q6" s="1">
        <f t="shared" si="1"/>
        <v>0.43146365748423171</v>
      </c>
      <c r="R6" s="1">
        <f t="shared" si="1"/>
        <v>-6.2064387653501534</v>
      </c>
      <c r="S6" s="1">
        <f t="shared" si="1"/>
        <v>-12.844341188184538</v>
      </c>
      <c r="T6" s="1">
        <f t="shared" si="1"/>
        <v>-19.482243611018919</v>
      </c>
      <c r="U6" s="1">
        <f t="shared" si="1"/>
        <v>-26.12014603385331</v>
      </c>
      <c r="V6" s="1">
        <f t="shared" si="1"/>
        <v>-32.758048456687689</v>
      </c>
    </row>
    <row r="7" spans="1:22" x14ac:dyDescent="0.25">
      <c r="A7" s="1">
        <v>14</v>
      </c>
      <c r="C7" s="1">
        <f t="shared" si="0"/>
        <v>93.493819128171765</v>
      </c>
      <c r="D7" s="1">
        <f t="shared" si="1"/>
        <v>86.98763825634353</v>
      </c>
      <c r="E7" s="1">
        <f t="shared" si="1"/>
        <v>80.481457384515281</v>
      </c>
      <c r="F7" s="1">
        <f t="shared" si="1"/>
        <v>73.975276512687046</v>
      </c>
      <c r="G7" s="1">
        <f t="shared" si="1"/>
        <v>67.469095640858811</v>
      </c>
      <c r="H7" s="1">
        <f t="shared" si="1"/>
        <v>60.962914769030576</v>
      </c>
      <c r="I7" s="1">
        <f t="shared" si="1"/>
        <v>54.456733897202334</v>
      </c>
      <c r="J7" s="1">
        <f t="shared" si="1"/>
        <v>47.950553025374106</v>
      </c>
      <c r="K7" s="1">
        <f t="shared" si="1"/>
        <v>41.444372153545864</v>
      </c>
      <c r="L7" s="1">
        <f t="shared" si="1"/>
        <v>34.938191281717629</v>
      </c>
      <c r="M7" s="1">
        <f t="shared" si="1"/>
        <v>28.43201040988939</v>
      </c>
      <c r="N7" s="1">
        <f t="shared" si="1"/>
        <v>21.925829538061155</v>
      </c>
      <c r="O7" s="1">
        <f t="shared" si="1"/>
        <v>15.419648666232916</v>
      </c>
      <c r="P7" s="1">
        <f t="shared" si="1"/>
        <v>8.9134677944046796</v>
      </c>
      <c r="Q7" s="1">
        <f t="shared" si="1"/>
        <v>2.4072869225764428</v>
      </c>
      <c r="R7" s="1">
        <f t="shared" si="1"/>
        <v>-4.0988939492517948</v>
      </c>
      <c r="S7" s="1">
        <f t="shared" si="1"/>
        <v>-10.605074821080033</v>
      </c>
      <c r="T7" s="1">
        <f t="shared" si="1"/>
        <v>-17.111255692908269</v>
      </c>
      <c r="U7" s="1">
        <f t="shared" si="1"/>
        <v>-23.617436564736504</v>
      </c>
      <c r="V7" s="1">
        <f t="shared" si="1"/>
        <v>-30.123617436564743</v>
      </c>
    </row>
    <row r="8" spans="1:22" x14ac:dyDescent="0.25">
      <c r="A8" s="1">
        <v>15</v>
      </c>
      <c r="C8" s="1">
        <f t="shared" si="0"/>
        <v>93.620414673046241</v>
      </c>
      <c r="D8" s="1">
        <f t="shared" si="1"/>
        <v>87.240829346092511</v>
      </c>
      <c r="E8" s="1">
        <f t="shared" si="1"/>
        <v>80.861244019138752</v>
      </c>
      <c r="F8" s="1">
        <f t="shared" si="1"/>
        <v>74.481658692185007</v>
      </c>
      <c r="G8" s="1">
        <f t="shared" si="1"/>
        <v>68.102073365231263</v>
      </c>
      <c r="H8" s="1">
        <f t="shared" si="1"/>
        <v>61.722488038277511</v>
      </c>
      <c r="I8" s="1">
        <f t="shared" si="1"/>
        <v>55.342902711323774</v>
      </c>
      <c r="J8" s="1">
        <f t="shared" si="1"/>
        <v>48.963317384370022</v>
      </c>
      <c r="K8" s="1">
        <f t="shared" si="1"/>
        <v>42.58373205741627</v>
      </c>
      <c r="L8" s="1">
        <f t="shared" si="1"/>
        <v>36.204146730462519</v>
      </c>
      <c r="M8" s="1">
        <f t="shared" si="1"/>
        <v>29.824561403508774</v>
      </c>
      <c r="N8" s="1">
        <f t="shared" si="1"/>
        <v>23.444976076555026</v>
      </c>
      <c r="O8" s="1">
        <f t="shared" si="1"/>
        <v>17.065390749601281</v>
      </c>
      <c r="P8" s="1">
        <f t="shared" si="1"/>
        <v>10.685805422647531</v>
      </c>
      <c r="Q8" s="1">
        <f t="shared" si="1"/>
        <v>4.3062200956937842</v>
      </c>
      <c r="R8" s="1">
        <f t="shared" si="1"/>
        <v>-2.0733652312599635</v>
      </c>
      <c r="S8" s="1">
        <f t="shared" si="1"/>
        <v>-8.4529505582137112</v>
      </c>
      <c r="T8" s="1">
        <f t="shared" si="1"/>
        <v>-14.832535885167458</v>
      </c>
      <c r="U8" s="1">
        <f t="shared" si="1"/>
        <v>-21.212121212121207</v>
      </c>
      <c r="V8" s="1">
        <f t="shared" si="1"/>
        <v>-27.591706539074956</v>
      </c>
    </row>
    <row r="9" spans="1:22" x14ac:dyDescent="0.25">
      <c r="A9" s="1">
        <v>16</v>
      </c>
      <c r="C9" s="1">
        <f t="shared" si="0"/>
        <v>93.74217772215269</v>
      </c>
      <c r="D9" s="1">
        <f t="shared" si="1"/>
        <v>87.484355444305379</v>
      </c>
      <c r="E9" s="1">
        <f t="shared" si="1"/>
        <v>81.226533166458069</v>
      </c>
      <c r="F9" s="1">
        <f t="shared" si="1"/>
        <v>74.968710888610772</v>
      </c>
      <c r="G9" s="1">
        <f t="shared" si="1"/>
        <v>68.710888610763448</v>
      </c>
      <c r="H9" s="1">
        <f t="shared" si="1"/>
        <v>62.453066332916151</v>
      </c>
      <c r="I9" s="1">
        <f t="shared" si="1"/>
        <v>56.195244055068841</v>
      </c>
      <c r="J9" s="1">
        <f t="shared" si="1"/>
        <v>49.93742177722153</v>
      </c>
      <c r="K9" s="1">
        <f t="shared" si="1"/>
        <v>43.67959949937422</v>
      </c>
      <c r="L9" s="1">
        <f t="shared" si="1"/>
        <v>37.421777221526909</v>
      </c>
      <c r="M9" s="1">
        <f t="shared" si="1"/>
        <v>31.163954943679599</v>
      </c>
      <c r="N9" s="1">
        <f t="shared" si="1"/>
        <v>24.906132665832292</v>
      </c>
      <c r="O9" s="1">
        <f t="shared" si="1"/>
        <v>18.648310387984985</v>
      </c>
      <c r="P9" s="1">
        <f t="shared" si="1"/>
        <v>12.390488110137674</v>
      </c>
      <c r="Q9" s="1">
        <f t="shared" si="1"/>
        <v>6.1326658322903658</v>
      </c>
      <c r="R9" s="1">
        <f t="shared" si="1"/>
        <v>-0.12515644555694352</v>
      </c>
      <c r="S9" s="1">
        <f t="shared" si="1"/>
        <v>-6.3829787234042517</v>
      </c>
      <c r="T9" s="1">
        <f t="shared" si="1"/>
        <v>-12.640801001251562</v>
      </c>
      <c r="U9" s="1">
        <f t="shared" si="1"/>
        <v>-18.898623279098871</v>
      </c>
      <c r="V9" s="1">
        <f t="shared" si="1"/>
        <v>-25.156445556946178</v>
      </c>
    </row>
    <row r="10" spans="1:22" x14ac:dyDescent="0.25">
      <c r="A10" s="1">
        <v>17</v>
      </c>
      <c r="C10" s="1">
        <f t="shared" si="0"/>
        <v>93.859379797359537</v>
      </c>
      <c r="D10" s="1">
        <f t="shared" si="1"/>
        <v>87.71875959471906</v>
      </c>
      <c r="E10" s="1">
        <f t="shared" si="1"/>
        <v>81.578139392078597</v>
      </c>
      <c r="F10" s="1">
        <f t="shared" si="1"/>
        <v>75.437519189438135</v>
      </c>
      <c r="G10" s="1">
        <f t="shared" si="1"/>
        <v>69.296898986797657</v>
      </c>
      <c r="H10" s="1">
        <f t="shared" si="1"/>
        <v>63.156278784157202</v>
      </c>
      <c r="I10" s="1">
        <f t="shared" si="1"/>
        <v>57.015658581516739</v>
      </c>
      <c r="J10" s="1">
        <f t="shared" si="1"/>
        <v>50.875038378876269</v>
      </c>
      <c r="K10" s="1">
        <f t="shared" si="1"/>
        <v>44.734418176235799</v>
      </c>
      <c r="L10" s="1">
        <f t="shared" si="1"/>
        <v>38.593797973595336</v>
      </c>
      <c r="M10" s="1">
        <f t="shared" si="1"/>
        <v>32.453177770954866</v>
      </c>
      <c r="N10" s="1">
        <f t="shared" si="1"/>
        <v>26.3125575683144</v>
      </c>
      <c r="O10" s="1">
        <f t="shared" si="1"/>
        <v>20.171937365673934</v>
      </c>
      <c r="P10" s="1">
        <f t="shared" si="1"/>
        <v>14.031317163033465</v>
      </c>
      <c r="Q10" s="1">
        <f t="shared" si="1"/>
        <v>7.8906969603930008</v>
      </c>
      <c r="R10" s="1">
        <f t="shared" si="1"/>
        <v>1.7500767577525338</v>
      </c>
      <c r="S10" s="1">
        <f t="shared" si="1"/>
        <v>-4.3905434448879328</v>
      </c>
      <c r="T10" s="1">
        <f t="shared" si="1"/>
        <v>-10.5311636475284</v>
      </c>
      <c r="U10" s="1">
        <f t="shared" si="1"/>
        <v>-16.671783850168868</v>
      </c>
      <c r="V10" s="1">
        <f t="shared" si="1"/>
        <v>-22.812404052809331</v>
      </c>
    </row>
    <row r="11" spans="1:22" x14ac:dyDescent="0.25">
      <c r="A11" s="1">
        <v>18</v>
      </c>
      <c r="C11" s="1">
        <f t="shared" si="0"/>
        <v>93.972272453285115</v>
      </c>
      <c r="D11" s="1">
        <f t="shared" si="1"/>
        <v>87.944544906570215</v>
      </c>
      <c r="E11" s="1">
        <f t="shared" si="1"/>
        <v>81.91681735985533</v>
      </c>
      <c r="F11" s="1">
        <f t="shared" si="1"/>
        <v>75.889089813140444</v>
      </c>
      <c r="G11" s="1">
        <f t="shared" si="1"/>
        <v>69.861362266425559</v>
      </c>
      <c r="H11" s="1">
        <f t="shared" si="1"/>
        <v>63.833634719710666</v>
      </c>
      <c r="I11" s="1">
        <f t="shared" si="1"/>
        <v>57.805907172995788</v>
      </c>
      <c r="J11" s="1">
        <f t="shared" si="1"/>
        <v>51.778179626280895</v>
      </c>
      <c r="K11" s="1">
        <f t="shared" si="1"/>
        <v>45.750452079566003</v>
      </c>
      <c r="L11" s="1">
        <f t="shared" si="1"/>
        <v>39.722724532851117</v>
      </c>
      <c r="M11" s="1">
        <f t="shared" si="1"/>
        <v>33.694996986136225</v>
      </c>
      <c r="N11" s="1">
        <f t="shared" si="1"/>
        <v>27.667269439421339</v>
      </c>
      <c r="O11" s="1">
        <f t="shared" si="1"/>
        <v>21.639541892706447</v>
      </c>
      <c r="P11" s="1">
        <f t="shared" si="1"/>
        <v>15.61181434599156</v>
      </c>
      <c r="Q11" s="1">
        <f t="shared" si="1"/>
        <v>9.5840867992766707</v>
      </c>
      <c r="R11" s="1">
        <f t="shared" si="1"/>
        <v>3.5563592525617831</v>
      </c>
      <c r="S11" s="1">
        <f t="shared" si="1"/>
        <v>-2.471368294153105</v>
      </c>
      <c r="T11" s="1">
        <f t="shared" si="1"/>
        <v>-8.4990958408679944</v>
      </c>
      <c r="U11" s="1">
        <f t="shared" si="1"/>
        <v>-14.526823387582882</v>
      </c>
      <c r="V11" s="1">
        <f t="shared" si="1"/>
        <v>-20.554550934297772</v>
      </c>
    </row>
    <row r="12" spans="1:22" x14ac:dyDescent="0.25">
      <c r="A12" s="1">
        <v>19</v>
      </c>
      <c r="C12" s="1">
        <f t="shared" si="0"/>
        <v>94.081089079609342</v>
      </c>
      <c r="D12" s="1">
        <f t="shared" si="1"/>
        <v>88.162178159218712</v>
      </c>
      <c r="E12" s="1">
        <f t="shared" si="1"/>
        <v>82.243267238828054</v>
      </c>
      <c r="F12" s="1">
        <f t="shared" si="1"/>
        <v>76.32435631843741</v>
      </c>
      <c r="G12" s="1">
        <f t="shared" si="1"/>
        <v>70.405445398046766</v>
      </c>
      <c r="H12" s="1">
        <f t="shared" si="1"/>
        <v>64.486534477656107</v>
      </c>
      <c r="I12" s="1">
        <f t="shared" si="1"/>
        <v>58.567623557265456</v>
      </c>
      <c r="J12" s="1">
        <f t="shared" si="1"/>
        <v>52.648712636874819</v>
      </c>
      <c r="K12" s="1">
        <f t="shared" si="1"/>
        <v>46.729801716484168</v>
      </c>
      <c r="L12" s="1">
        <f t="shared" si="1"/>
        <v>40.810890796093517</v>
      </c>
      <c r="M12" s="1">
        <f t="shared" si="1"/>
        <v>34.891979875702866</v>
      </c>
      <c r="N12" s="1">
        <f t="shared" si="1"/>
        <v>28.973068955312222</v>
      </c>
      <c r="O12" s="1">
        <f t="shared" si="1"/>
        <v>23.054158034921574</v>
      </c>
      <c r="P12" s="1">
        <f t="shared" si="1"/>
        <v>17.135247114530923</v>
      </c>
      <c r="Q12" s="1">
        <f t="shared" si="1"/>
        <v>11.216336194140277</v>
      </c>
      <c r="R12" s="1">
        <f t="shared" si="1"/>
        <v>5.2974252737496279</v>
      </c>
      <c r="S12" s="1">
        <f t="shared" si="1"/>
        <v>-0.62148564664102057</v>
      </c>
      <c r="T12" s="1">
        <f t="shared" si="1"/>
        <v>-6.5403965670316682</v>
      </c>
      <c r="U12" s="1">
        <f t="shared" si="1"/>
        <v>-12.459307487422318</v>
      </c>
      <c r="V12" s="1">
        <f t="shared" si="1"/>
        <v>-18.378218407812966</v>
      </c>
    </row>
    <row r="13" spans="1:22" x14ac:dyDescent="0.25">
      <c r="A13" s="1">
        <v>20</v>
      </c>
      <c r="C13" s="1">
        <f t="shared" si="0"/>
        <v>94.186046511627907</v>
      </c>
      <c r="D13" s="1">
        <f t="shared" si="1"/>
        <v>88.372093023255815</v>
      </c>
      <c r="E13" s="1">
        <f t="shared" si="1"/>
        <v>82.558139534883722</v>
      </c>
      <c r="F13" s="1">
        <f t="shared" si="1"/>
        <v>76.744186046511629</v>
      </c>
      <c r="G13" s="1">
        <f t="shared" si="1"/>
        <v>70.930232558139537</v>
      </c>
      <c r="H13" s="1">
        <f t="shared" si="1"/>
        <v>65.11627906976743</v>
      </c>
      <c r="I13" s="1">
        <f t="shared" si="1"/>
        <v>59.302325581395344</v>
      </c>
      <c r="J13" s="1">
        <f t="shared" si="1"/>
        <v>53.488372093023251</v>
      </c>
      <c r="K13" s="1">
        <f t="shared" si="1"/>
        <v>47.674418604651159</v>
      </c>
      <c r="L13" s="1">
        <f t="shared" si="1"/>
        <v>41.860465116279066</v>
      </c>
      <c r="M13" s="1">
        <f t="shared" si="1"/>
        <v>36.046511627906973</v>
      </c>
      <c r="N13" s="1">
        <f t="shared" si="1"/>
        <v>30.232558139534881</v>
      </c>
      <c r="O13" s="1">
        <f t="shared" si="1"/>
        <v>24.418604651162788</v>
      </c>
      <c r="P13" s="1">
        <f t="shared" si="1"/>
        <v>18.604651162790695</v>
      </c>
      <c r="Q13" s="1">
        <f t="shared" si="1"/>
        <v>12.790697674418603</v>
      </c>
      <c r="R13" s="1">
        <f t="shared" si="1"/>
        <v>6.9767441860465071</v>
      </c>
      <c r="S13" s="1">
        <f t="shared" si="1"/>
        <v>1.1627906976744147</v>
      </c>
      <c r="T13" s="1">
        <f t="shared" si="1"/>
        <v>-4.6511627906976782</v>
      </c>
      <c r="U13" s="1">
        <f t="shared" si="1"/>
        <v>-10.465116279069772</v>
      </c>
      <c r="V13" s="1">
        <f t="shared" si="1"/>
        <v>-16.279069767441865</v>
      </c>
    </row>
    <row r="14" spans="1:22" x14ac:dyDescent="0.25">
      <c r="A14" s="1">
        <v>21</v>
      </c>
      <c r="C14" s="1">
        <f t="shared" si="0"/>
        <v>94.287346472436454</v>
      </c>
      <c r="D14" s="1">
        <f t="shared" si="1"/>
        <v>88.574692944872893</v>
      </c>
      <c r="E14" s="1">
        <f t="shared" si="1"/>
        <v>82.862039417309347</v>
      </c>
      <c r="F14" s="1">
        <f t="shared" si="1"/>
        <v>77.149385889745787</v>
      </c>
      <c r="G14" s="1">
        <f t="shared" si="1"/>
        <v>71.436732362182227</v>
      </c>
      <c r="H14" s="1">
        <f t="shared" si="1"/>
        <v>65.72407883461868</v>
      </c>
      <c r="I14" s="1">
        <f t="shared" si="1"/>
        <v>60.01142530705512</v>
      </c>
      <c r="J14" s="1">
        <f t="shared" si="1"/>
        <v>54.298771779491574</v>
      </c>
      <c r="K14" s="1">
        <f t="shared" si="1"/>
        <v>48.586118251928021</v>
      </c>
      <c r="L14" s="1">
        <f t="shared" si="1"/>
        <v>42.87346472436446</v>
      </c>
      <c r="M14" s="1">
        <f t="shared" si="1"/>
        <v>37.160811196800907</v>
      </c>
      <c r="N14" s="1">
        <f t="shared" si="1"/>
        <v>31.448157669237357</v>
      </c>
      <c r="O14" s="1">
        <f t="shared" si="1"/>
        <v>25.735504141673804</v>
      </c>
      <c r="P14" s="1">
        <f t="shared" si="1"/>
        <v>20.022850614110251</v>
      </c>
      <c r="Q14" s="1">
        <f t="shared" si="1"/>
        <v>14.310197086546697</v>
      </c>
      <c r="R14" s="1">
        <f t="shared" si="1"/>
        <v>8.5975435589831424</v>
      </c>
      <c r="S14" s="1">
        <f t="shared" si="1"/>
        <v>2.8848900314195887</v>
      </c>
      <c r="T14" s="1">
        <f t="shared" si="1"/>
        <v>-2.8277634961439646</v>
      </c>
      <c r="U14" s="1">
        <f t="shared" si="1"/>
        <v>-8.5404170237075174</v>
      </c>
      <c r="V14" s="1">
        <f t="shared" si="1"/>
        <v>-14.253070551271071</v>
      </c>
    </row>
    <row r="15" spans="1:22" x14ac:dyDescent="0.25">
      <c r="A15" s="1">
        <v>22</v>
      </c>
      <c r="C15" s="1">
        <f t="shared" si="0"/>
        <v>94.385176866928688</v>
      </c>
      <c r="D15" s="1">
        <f t="shared" si="1"/>
        <v>88.770353733857391</v>
      </c>
      <c r="E15" s="1">
        <f t="shared" si="1"/>
        <v>83.155530600786079</v>
      </c>
      <c r="F15" s="1">
        <f t="shared" si="1"/>
        <v>77.540707467714768</v>
      </c>
      <c r="G15" s="1">
        <f t="shared" si="1"/>
        <v>71.925884334643456</v>
      </c>
      <c r="H15" s="1">
        <f t="shared" si="1"/>
        <v>66.311061201572159</v>
      </c>
      <c r="I15" s="1">
        <f t="shared" si="1"/>
        <v>60.69623806850084</v>
      </c>
      <c r="J15" s="1">
        <f t="shared" si="1"/>
        <v>55.081414935429528</v>
      </c>
      <c r="K15" s="1">
        <f t="shared" si="1"/>
        <v>49.466591802358224</v>
      </c>
      <c r="L15" s="1">
        <f t="shared" si="1"/>
        <v>43.851768669286912</v>
      </c>
      <c r="M15" s="1">
        <f t="shared" si="1"/>
        <v>38.236945536215607</v>
      </c>
      <c r="N15" s="1">
        <f t="shared" si="1"/>
        <v>32.622122403144296</v>
      </c>
      <c r="O15" s="1">
        <f t="shared" si="1"/>
        <v>27.007299270072988</v>
      </c>
      <c r="P15" s="1">
        <f t="shared" si="1"/>
        <v>21.39247613700168</v>
      </c>
      <c r="Q15" s="1">
        <f t="shared" si="1"/>
        <v>15.77765300393037</v>
      </c>
      <c r="R15" s="1">
        <f t="shared" si="1"/>
        <v>10.162829870859062</v>
      </c>
      <c r="S15" s="1">
        <f t="shared" si="1"/>
        <v>4.5480067377877527</v>
      </c>
      <c r="T15" s="1">
        <f t="shared" si="1"/>
        <v>-1.0668163952835559</v>
      </c>
      <c r="U15" s="1">
        <f t="shared" si="1"/>
        <v>-6.6816395283548644</v>
      </c>
      <c r="V15" s="1">
        <f t="shared" si="1"/>
        <v>-12.296462661426173</v>
      </c>
    </row>
    <row r="16" spans="1:22" x14ac:dyDescent="0.25">
      <c r="A16" s="1">
        <v>23</v>
      </c>
      <c r="C16" s="1">
        <f t="shared" si="0"/>
        <v>94.479712945073146</v>
      </c>
      <c r="D16" s="1">
        <f t="shared" si="1"/>
        <v>88.959425890146278</v>
      </c>
      <c r="E16" s="1">
        <f t="shared" si="1"/>
        <v>83.439138835219424</v>
      </c>
      <c r="F16" s="1">
        <f t="shared" si="1"/>
        <v>77.91885178029257</v>
      </c>
      <c r="G16" s="1">
        <f t="shared" si="1"/>
        <v>72.398564725365716</v>
      </c>
      <c r="H16" s="1">
        <f t="shared" si="1"/>
        <v>66.878277670438862</v>
      </c>
      <c r="I16" s="1">
        <f t="shared" si="1"/>
        <v>61.357990615512001</v>
      </c>
      <c r="J16" s="1">
        <f t="shared" si="1"/>
        <v>55.837703560585147</v>
      </c>
      <c r="K16" s="1">
        <f t="shared" si="1"/>
        <v>50.317416505658286</v>
      </c>
      <c r="L16" s="1">
        <f t="shared" ref="L16:V25" si="2">(((0.0185*600)+(0.305*$A16)-L$1)/((0.0185*600)+0.305*$A16))*100</f>
        <v>44.797129450731433</v>
      </c>
      <c r="M16" s="1">
        <f t="shared" si="2"/>
        <v>39.276842395804579</v>
      </c>
      <c r="N16" s="1">
        <f t="shared" si="2"/>
        <v>33.756555340877718</v>
      </c>
      <c r="O16" s="1">
        <f t="shared" si="2"/>
        <v>28.23626828595086</v>
      </c>
      <c r="P16" s="1">
        <f t="shared" si="2"/>
        <v>22.715981231024006</v>
      </c>
      <c r="Q16" s="1">
        <f t="shared" si="2"/>
        <v>17.195694176097152</v>
      </c>
      <c r="R16" s="1">
        <f t="shared" si="2"/>
        <v>11.675407121170293</v>
      </c>
      <c r="S16" s="1">
        <f t="shared" si="2"/>
        <v>6.1551200662434367</v>
      </c>
      <c r="T16" s="1">
        <f t="shared" si="2"/>
        <v>0.63483301131657988</v>
      </c>
      <c r="U16" s="1">
        <f t="shared" si="2"/>
        <v>-4.8854540436102765</v>
      </c>
      <c r="V16" s="1">
        <f t="shared" si="2"/>
        <v>-10.405741098537133</v>
      </c>
    </row>
    <row r="17" spans="1:22" x14ac:dyDescent="0.25">
      <c r="A17" s="1">
        <v>24</v>
      </c>
      <c r="C17" s="1">
        <f t="shared" si="0"/>
        <v>94.571118349619979</v>
      </c>
      <c r="D17" s="1">
        <f t="shared" ref="D17:K26" si="3">(((0.0185*600)+(0.305*$A17)-D$1)/((0.0185*600)+0.305*$A17))*100</f>
        <v>89.142236699239959</v>
      </c>
      <c r="E17" s="1">
        <f t="shared" si="3"/>
        <v>83.713355048859938</v>
      </c>
      <c r="F17" s="1">
        <f t="shared" si="3"/>
        <v>78.284473398479918</v>
      </c>
      <c r="G17" s="1">
        <f t="shared" si="3"/>
        <v>72.855591748099897</v>
      </c>
      <c r="H17" s="1">
        <f t="shared" si="3"/>
        <v>67.426710097719877</v>
      </c>
      <c r="I17" s="1">
        <f t="shared" si="3"/>
        <v>61.997828447339856</v>
      </c>
      <c r="J17" s="1">
        <f t="shared" si="3"/>
        <v>56.568946796959828</v>
      </c>
      <c r="K17" s="1">
        <f t="shared" si="3"/>
        <v>51.140065146579808</v>
      </c>
      <c r="L17" s="1">
        <f t="shared" si="2"/>
        <v>45.711183496199787</v>
      </c>
      <c r="M17" s="1">
        <f t="shared" si="2"/>
        <v>40.282301845819767</v>
      </c>
      <c r="N17" s="1">
        <f t="shared" si="2"/>
        <v>34.853420195439746</v>
      </c>
      <c r="O17" s="1">
        <f t="shared" si="2"/>
        <v>29.424538545059725</v>
      </c>
      <c r="P17" s="1">
        <f t="shared" si="2"/>
        <v>23.995656894679705</v>
      </c>
      <c r="Q17" s="1">
        <f t="shared" si="2"/>
        <v>18.566775244299684</v>
      </c>
      <c r="R17" s="1">
        <f t="shared" si="2"/>
        <v>13.137893593919662</v>
      </c>
      <c r="S17" s="1">
        <f t="shared" si="2"/>
        <v>7.7090119435396396</v>
      </c>
      <c r="T17" s="1">
        <f t="shared" si="2"/>
        <v>2.2801302931596181</v>
      </c>
      <c r="U17" s="1">
        <f t="shared" si="2"/>
        <v>-3.1487513572204029</v>
      </c>
      <c r="V17" s="1">
        <f t="shared" si="2"/>
        <v>-8.5776330076004239</v>
      </c>
    </row>
    <row r="18" spans="1:22" x14ac:dyDescent="0.25">
      <c r="A18" s="1">
        <v>25</v>
      </c>
      <c r="C18" s="1">
        <f t="shared" si="0"/>
        <v>94.659546061415227</v>
      </c>
      <c r="D18" s="1">
        <f t="shared" si="3"/>
        <v>89.31909212283044</v>
      </c>
      <c r="E18" s="1">
        <f t="shared" si="3"/>
        <v>83.978638184245654</v>
      </c>
      <c r="F18" s="1">
        <f t="shared" si="3"/>
        <v>78.638184245660881</v>
      </c>
      <c r="G18" s="1">
        <f t="shared" si="3"/>
        <v>73.297730307076108</v>
      </c>
      <c r="H18" s="1">
        <f t="shared" si="3"/>
        <v>67.957276368491321</v>
      </c>
      <c r="I18" s="1">
        <f t="shared" si="3"/>
        <v>62.616822429906549</v>
      </c>
      <c r="J18" s="1">
        <f t="shared" si="3"/>
        <v>57.276368491321762</v>
      </c>
      <c r="K18" s="1">
        <f t="shared" si="3"/>
        <v>51.935914552736982</v>
      </c>
      <c r="L18" s="1">
        <f t="shared" si="2"/>
        <v>46.595460614152209</v>
      </c>
      <c r="M18" s="1">
        <f t="shared" si="2"/>
        <v>41.255006675567429</v>
      </c>
      <c r="N18" s="1">
        <f t="shared" si="2"/>
        <v>35.91455273698265</v>
      </c>
      <c r="O18" s="1">
        <f t="shared" si="2"/>
        <v>30.57409879839787</v>
      </c>
      <c r="P18" s="1">
        <f t="shared" si="2"/>
        <v>25.233644859813094</v>
      </c>
      <c r="Q18" s="1">
        <f t="shared" si="2"/>
        <v>19.89319092122831</v>
      </c>
      <c r="R18" s="1">
        <f t="shared" si="2"/>
        <v>14.55273698264353</v>
      </c>
      <c r="S18" s="1">
        <f t="shared" si="2"/>
        <v>9.2122830440587506</v>
      </c>
      <c r="T18" s="1">
        <f t="shared" si="2"/>
        <v>3.8718291054739726</v>
      </c>
      <c r="U18" s="1">
        <f t="shared" si="2"/>
        <v>-1.4686248331108067</v>
      </c>
      <c r="V18" s="1">
        <f t="shared" si="2"/>
        <v>-6.8090787716955852</v>
      </c>
    </row>
    <row r="19" spans="1:22" x14ac:dyDescent="0.25">
      <c r="A19" s="1">
        <v>26</v>
      </c>
      <c r="C19" s="1">
        <f t="shared" si="0"/>
        <v>94.745139253809768</v>
      </c>
      <c r="D19" s="1">
        <f t="shared" si="3"/>
        <v>89.49027850761955</v>
      </c>
      <c r="E19" s="1">
        <f t="shared" si="3"/>
        <v>84.235417761429318</v>
      </c>
      <c r="F19" s="1">
        <f t="shared" si="3"/>
        <v>78.9805570152391</v>
      </c>
      <c r="G19" s="1">
        <f t="shared" si="3"/>
        <v>73.725696269048868</v>
      </c>
      <c r="H19" s="1">
        <f t="shared" si="3"/>
        <v>68.470835522858636</v>
      </c>
      <c r="I19" s="1">
        <f t="shared" si="3"/>
        <v>63.215974776668418</v>
      </c>
      <c r="J19" s="1">
        <f t="shared" si="3"/>
        <v>57.9611140304782</v>
      </c>
      <c r="K19" s="1">
        <f t="shared" si="3"/>
        <v>52.706253284287975</v>
      </c>
      <c r="L19" s="1">
        <f t="shared" si="2"/>
        <v>47.451392538097743</v>
      </c>
      <c r="M19" s="1">
        <f t="shared" si="2"/>
        <v>42.196531791907518</v>
      </c>
      <c r="N19" s="1">
        <f t="shared" si="2"/>
        <v>36.941671045717293</v>
      </c>
      <c r="O19" s="1">
        <f t="shared" si="2"/>
        <v>31.686810299527068</v>
      </c>
      <c r="P19" s="1">
        <f t="shared" si="2"/>
        <v>26.431949553336842</v>
      </c>
      <c r="Q19" s="1">
        <f t="shared" si="2"/>
        <v>21.177088807146617</v>
      </c>
      <c r="R19" s="1">
        <f t="shared" si="2"/>
        <v>15.922228060956389</v>
      </c>
      <c r="S19" s="1">
        <f t="shared" si="2"/>
        <v>10.667367314766164</v>
      </c>
      <c r="T19" s="1">
        <f t="shared" si="2"/>
        <v>5.4125065685759388</v>
      </c>
      <c r="U19" s="1">
        <f t="shared" si="2"/>
        <v>0.15764582238571276</v>
      </c>
      <c r="V19" s="1">
        <f t="shared" si="2"/>
        <v>-5.097214923804513</v>
      </c>
    </row>
    <row r="20" spans="1:22" x14ac:dyDescent="0.25">
      <c r="A20" s="1">
        <v>27</v>
      </c>
      <c r="C20" s="1">
        <f t="shared" si="0"/>
        <v>94.828032066201189</v>
      </c>
      <c r="D20" s="1">
        <f t="shared" si="3"/>
        <v>89.656064132402378</v>
      </c>
      <c r="E20" s="1">
        <f t="shared" si="3"/>
        <v>84.484096198603567</v>
      </c>
      <c r="F20" s="1">
        <f t="shared" si="3"/>
        <v>79.312128264804755</v>
      </c>
      <c r="G20" s="1">
        <f t="shared" si="3"/>
        <v>74.140160331005944</v>
      </c>
      <c r="H20" s="1">
        <f t="shared" si="3"/>
        <v>68.968192397207133</v>
      </c>
      <c r="I20" s="1">
        <f t="shared" si="3"/>
        <v>63.796224463408322</v>
      </c>
      <c r="J20" s="1">
        <f t="shared" si="3"/>
        <v>58.624256529609518</v>
      </c>
      <c r="K20" s="1">
        <f t="shared" si="3"/>
        <v>53.452288595810707</v>
      </c>
      <c r="L20" s="1">
        <f t="shared" si="2"/>
        <v>48.280320662011903</v>
      </c>
      <c r="M20" s="1">
        <f t="shared" si="2"/>
        <v>43.108352728213092</v>
      </c>
      <c r="N20" s="1">
        <f t="shared" si="2"/>
        <v>37.93638479441428</v>
      </c>
      <c r="O20" s="1">
        <f t="shared" si="2"/>
        <v>32.764416860615469</v>
      </c>
      <c r="P20" s="1">
        <f t="shared" si="2"/>
        <v>27.592448926816658</v>
      </c>
      <c r="Q20" s="1">
        <f t="shared" si="2"/>
        <v>22.420480993017847</v>
      </c>
      <c r="R20" s="1">
        <f t="shared" si="2"/>
        <v>17.248513059219036</v>
      </c>
      <c r="S20" s="1">
        <f t="shared" si="2"/>
        <v>12.076545125420227</v>
      </c>
      <c r="T20" s="1">
        <f t="shared" si="2"/>
        <v>6.9045771916214163</v>
      </c>
      <c r="U20" s="1">
        <f t="shared" si="2"/>
        <v>1.7326092578226058</v>
      </c>
      <c r="V20" s="1">
        <f t="shared" si="2"/>
        <v>-3.4393586759762043</v>
      </c>
    </row>
    <row r="21" spans="1:22" x14ac:dyDescent="0.25">
      <c r="A21" s="1">
        <v>28</v>
      </c>
      <c r="C21" s="1">
        <f t="shared" si="0"/>
        <v>94.908350305498985</v>
      </c>
      <c r="D21" s="1">
        <f t="shared" si="3"/>
        <v>89.81670061099797</v>
      </c>
      <c r="E21" s="1">
        <f t="shared" si="3"/>
        <v>84.72505091649694</v>
      </c>
      <c r="F21" s="1">
        <f t="shared" si="3"/>
        <v>79.633401221995925</v>
      </c>
      <c r="G21" s="1">
        <f t="shared" si="3"/>
        <v>74.54175152749491</v>
      </c>
      <c r="H21" s="1">
        <f t="shared" si="3"/>
        <v>69.450101832993894</v>
      </c>
      <c r="I21" s="1">
        <f t="shared" si="3"/>
        <v>64.358452138492879</v>
      </c>
      <c r="J21" s="1">
        <f t="shared" si="3"/>
        <v>59.26680244399185</v>
      </c>
      <c r="K21" s="1">
        <f t="shared" si="3"/>
        <v>54.175152749490842</v>
      </c>
      <c r="L21" s="1">
        <f t="shared" si="2"/>
        <v>49.083503054989819</v>
      </c>
      <c r="M21" s="1">
        <f t="shared" si="2"/>
        <v>43.991853360488797</v>
      </c>
      <c r="N21" s="1">
        <f t="shared" si="2"/>
        <v>38.900203665987782</v>
      </c>
      <c r="O21" s="1">
        <f t="shared" si="2"/>
        <v>33.808553971486766</v>
      </c>
      <c r="P21" s="1">
        <f t="shared" si="2"/>
        <v>28.716904276985744</v>
      </c>
      <c r="Q21" s="1">
        <f t="shared" si="2"/>
        <v>23.625254582484729</v>
      </c>
      <c r="R21" s="1">
        <f t="shared" si="2"/>
        <v>18.53360488798371</v>
      </c>
      <c r="S21" s="1">
        <f t="shared" si="2"/>
        <v>13.441955193482691</v>
      </c>
      <c r="T21" s="1">
        <f t="shared" si="2"/>
        <v>8.3503054989816725</v>
      </c>
      <c r="U21" s="1">
        <f t="shared" si="2"/>
        <v>3.2586558044806542</v>
      </c>
      <c r="V21" s="1">
        <f t="shared" si="2"/>
        <v>-1.8329938900203637</v>
      </c>
    </row>
    <row r="22" spans="1:22" x14ac:dyDescent="0.25">
      <c r="A22" s="1">
        <v>29</v>
      </c>
      <c r="C22" s="1">
        <f t="shared" si="0"/>
        <v>94.986212083228878</v>
      </c>
      <c r="D22" s="1">
        <f t="shared" si="3"/>
        <v>89.972424166457756</v>
      </c>
      <c r="E22" s="1">
        <f t="shared" si="3"/>
        <v>84.958636249686634</v>
      </c>
      <c r="F22" s="1">
        <f t="shared" si="3"/>
        <v>79.944848332915512</v>
      </c>
      <c r="G22" s="1">
        <f t="shared" si="3"/>
        <v>74.931060416144405</v>
      </c>
      <c r="H22" s="1">
        <f t="shared" si="3"/>
        <v>69.917272499373269</v>
      </c>
      <c r="I22" s="1">
        <f t="shared" si="3"/>
        <v>64.903484582602161</v>
      </c>
      <c r="J22" s="1">
        <f t="shared" si="3"/>
        <v>59.889696665831039</v>
      </c>
      <c r="K22" s="1">
        <f t="shared" si="3"/>
        <v>54.875908749059917</v>
      </c>
      <c r="L22" s="1">
        <f t="shared" si="2"/>
        <v>49.862120832288795</v>
      </c>
      <c r="M22" s="1">
        <f t="shared" si="2"/>
        <v>44.848332915517673</v>
      </c>
      <c r="N22" s="1">
        <f t="shared" si="2"/>
        <v>39.834544998746551</v>
      </c>
      <c r="O22" s="1">
        <f t="shared" si="2"/>
        <v>34.820757081975437</v>
      </c>
      <c r="P22" s="1">
        <f t="shared" si="2"/>
        <v>29.806969165204311</v>
      </c>
      <c r="Q22" s="1">
        <f t="shared" si="2"/>
        <v>24.793181248433193</v>
      </c>
      <c r="R22" s="1">
        <f t="shared" si="2"/>
        <v>19.779393331662071</v>
      </c>
      <c r="S22" s="1">
        <f t="shared" si="2"/>
        <v>14.765605414890951</v>
      </c>
      <c r="T22" s="1">
        <f t="shared" si="2"/>
        <v>9.7518174981198307</v>
      </c>
      <c r="U22" s="1">
        <f t="shared" si="2"/>
        <v>4.7380295813487097</v>
      </c>
      <c r="V22" s="1">
        <f t="shared" si="2"/>
        <v>-0.27575833542241018</v>
      </c>
    </row>
    <row r="23" spans="1:22" x14ac:dyDescent="0.25">
      <c r="A23" s="1">
        <v>30</v>
      </c>
      <c r="C23" s="1">
        <f t="shared" si="0"/>
        <v>95.061728395061735</v>
      </c>
      <c r="D23" s="1">
        <f t="shared" si="3"/>
        <v>90.123456790123456</v>
      </c>
      <c r="E23" s="1">
        <f t="shared" si="3"/>
        <v>85.18518518518519</v>
      </c>
      <c r="F23" s="1">
        <f t="shared" si="3"/>
        <v>80.246913580246911</v>
      </c>
      <c r="G23" s="1">
        <f t="shared" si="3"/>
        <v>75.308641975308646</v>
      </c>
      <c r="H23" s="1">
        <f t="shared" si="3"/>
        <v>70.370370370370367</v>
      </c>
      <c r="I23" s="1">
        <f t="shared" si="3"/>
        <v>65.432098765432102</v>
      </c>
      <c r="J23" s="1">
        <f t="shared" si="3"/>
        <v>60.493827160493829</v>
      </c>
      <c r="K23" s="1">
        <f t="shared" si="3"/>
        <v>55.555555555555557</v>
      </c>
      <c r="L23" s="1">
        <f t="shared" si="2"/>
        <v>50.617283950617285</v>
      </c>
      <c r="M23" s="1">
        <f t="shared" si="2"/>
        <v>45.679012345679013</v>
      </c>
      <c r="N23" s="1">
        <f t="shared" si="2"/>
        <v>40.74074074074074</v>
      </c>
      <c r="O23" s="1">
        <f t="shared" si="2"/>
        <v>35.802469135802468</v>
      </c>
      <c r="P23" s="1">
        <f t="shared" si="2"/>
        <v>30.864197530864196</v>
      </c>
      <c r="Q23" s="1">
        <f t="shared" si="2"/>
        <v>25.925925925925924</v>
      </c>
      <c r="R23" s="1">
        <f t="shared" si="2"/>
        <v>20.987654320987652</v>
      </c>
      <c r="S23" s="1">
        <f t="shared" si="2"/>
        <v>16.049382716049383</v>
      </c>
      <c r="T23" s="1">
        <f t="shared" si="2"/>
        <v>11.111111111111111</v>
      </c>
      <c r="U23" s="1">
        <f t="shared" si="2"/>
        <v>6.1728395061728394</v>
      </c>
      <c r="V23" s="1">
        <f t="shared" si="2"/>
        <v>1.2345679012345678</v>
      </c>
    </row>
    <row r="24" spans="1:22" x14ac:dyDescent="0.25">
      <c r="A24" s="1">
        <v>31</v>
      </c>
      <c r="C24" s="1">
        <f t="shared" si="0"/>
        <v>95.135003648747258</v>
      </c>
      <c r="D24" s="1">
        <f t="shared" si="3"/>
        <v>90.27000729749453</v>
      </c>
      <c r="E24" s="1">
        <f t="shared" si="3"/>
        <v>85.405010946241788</v>
      </c>
      <c r="F24" s="1">
        <f t="shared" si="3"/>
        <v>80.540014594989046</v>
      </c>
      <c r="G24" s="1">
        <f t="shared" si="3"/>
        <v>75.675018243736318</v>
      </c>
      <c r="H24" s="1">
        <f t="shared" si="3"/>
        <v>70.810021892483576</v>
      </c>
      <c r="I24" s="1">
        <f t="shared" si="3"/>
        <v>65.945025541230834</v>
      </c>
      <c r="J24" s="1">
        <f t="shared" si="3"/>
        <v>61.080029189978106</v>
      </c>
      <c r="K24" s="1">
        <f t="shared" si="3"/>
        <v>56.215032838725364</v>
      </c>
      <c r="L24" s="1">
        <f t="shared" si="2"/>
        <v>51.350036487472636</v>
      </c>
      <c r="M24" s="1">
        <f t="shared" si="2"/>
        <v>46.485040136219894</v>
      </c>
      <c r="N24" s="1">
        <f t="shared" si="2"/>
        <v>41.620043784967159</v>
      </c>
      <c r="O24" s="1">
        <f t="shared" si="2"/>
        <v>36.755047433714424</v>
      </c>
      <c r="P24" s="1">
        <f t="shared" si="2"/>
        <v>31.890051082461685</v>
      </c>
      <c r="Q24" s="1">
        <f t="shared" si="2"/>
        <v>27.025054731208954</v>
      </c>
      <c r="R24" s="1">
        <f t="shared" si="2"/>
        <v>22.160058379956212</v>
      </c>
      <c r="S24" s="1">
        <f t="shared" si="2"/>
        <v>17.295062028703477</v>
      </c>
      <c r="T24" s="1">
        <f t="shared" si="2"/>
        <v>12.430065677450742</v>
      </c>
      <c r="U24" s="1">
        <f t="shared" si="2"/>
        <v>7.565069326198004</v>
      </c>
      <c r="V24" s="1">
        <f t="shared" si="2"/>
        <v>2.7000729749452677</v>
      </c>
    </row>
    <row r="25" spans="1:22" x14ac:dyDescent="0.25">
      <c r="A25" s="1">
        <v>32</v>
      </c>
      <c r="C25" s="1">
        <f t="shared" si="0"/>
        <v>95.206136145733467</v>
      </c>
      <c r="D25" s="1">
        <f t="shared" si="3"/>
        <v>90.41227229146692</v>
      </c>
      <c r="E25" s="1">
        <f t="shared" si="3"/>
        <v>85.618408437200387</v>
      </c>
      <c r="F25" s="1">
        <f t="shared" si="3"/>
        <v>80.824544582933839</v>
      </c>
      <c r="G25" s="1">
        <f t="shared" si="3"/>
        <v>76.030680728667306</v>
      </c>
      <c r="H25" s="1">
        <f t="shared" si="3"/>
        <v>71.236816874400759</v>
      </c>
      <c r="I25" s="1">
        <f t="shared" si="3"/>
        <v>66.442953020134226</v>
      </c>
      <c r="J25" s="1">
        <f t="shared" si="3"/>
        <v>61.649089165867686</v>
      </c>
      <c r="K25" s="1">
        <f t="shared" si="3"/>
        <v>56.855225311601153</v>
      </c>
      <c r="L25" s="1">
        <f t="shared" si="2"/>
        <v>52.061361457334613</v>
      </c>
      <c r="M25" s="1">
        <f t="shared" si="2"/>
        <v>47.267497603068072</v>
      </c>
      <c r="N25" s="1">
        <f t="shared" si="2"/>
        <v>42.473633748801532</v>
      </c>
      <c r="O25" s="1">
        <f t="shared" si="2"/>
        <v>37.679769894534992</v>
      </c>
      <c r="P25" s="1">
        <f t="shared" si="2"/>
        <v>32.885906040268452</v>
      </c>
      <c r="Q25" s="1">
        <f t="shared" si="2"/>
        <v>28.092042186001915</v>
      </c>
      <c r="R25" s="1">
        <f t="shared" si="2"/>
        <v>23.298178331735379</v>
      </c>
      <c r="S25" s="1">
        <f t="shared" si="2"/>
        <v>18.504314477468839</v>
      </c>
      <c r="T25" s="1">
        <f t="shared" si="2"/>
        <v>13.7104506232023</v>
      </c>
      <c r="U25" s="1">
        <f t="shared" si="2"/>
        <v>8.9165867689357601</v>
      </c>
      <c r="V25" s="1">
        <f t="shared" si="2"/>
        <v>4.1227229146692208</v>
      </c>
    </row>
    <row r="26" spans="1:22" x14ac:dyDescent="0.25">
      <c r="A26" s="1">
        <v>33</v>
      </c>
      <c r="C26" s="1">
        <f t="shared" si="0"/>
        <v>95.275218521143401</v>
      </c>
      <c r="D26" s="1">
        <f t="shared" si="3"/>
        <v>90.550437042286788</v>
      </c>
      <c r="E26" s="1">
        <f t="shared" si="3"/>
        <v>85.825655563430189</v>
      </c>
      <c r="F26" s="1">
        <f t="shared" si="3"/>
        <v>81.10087408457359</v>
      </c>
      <c r="G26" s="1">
        <f t="shared" si="3"/>
        <v>76.376092605716977</v>
      </c>
      <c r="H26" s="1">
        <f t="shared" si="3"/>
        <v>71.651311126860378</v>
      </c>
      <c r="I26" s="1">
        <f t="shared" si="3"/>
        <v>66.926529648003779</v>
      </c>
      <c r="J26" s="1">
        <f t="shared" si="3"/>
        <v>62.201748169147173</v>
      </c>
      <c r="K26" s="1">
        <f t="shared" si="3"/>
        <v>57.476966690290574</v>
      </c>
      <c r="L26" s="1">
        <f t="shared" ref="L26:V32" si="4">(((0.0185*600)+(0.305*$A26)-L$1)/((0.0185*600)+0.305*$A26))*100</f>
        <v>52.752185211433968</v>
      </c>
      <c r="M26" s="1">
        <f t="shared" si="4"/>
        <v>48.027403732577369</v>
      </c>
      <c r="N26" s="1">
        <f t="shared" si="4"/>
        <v>43.302622253720763</v>
      </c>
      <c r="O26" s="1">
        <f t="shared" si="4"/>
        <v>38.577840774864157</v>
      </c>
      <c r="P26" s="1">
        <f t="shared" si="4"/>
        <v>33.853059296007558</v>
      </c>
      <c r="Q26" s="1">
        <f t="shared" si="4"/>
        <v>29.128277817150956</v>
      </c>
      <c r="R26" s="1">
        <f t="shared" si="4"/>
        <v>24.403496338294349</v>
      </c>
      <c r="S26" s="1">
        <f t="shared" si="4"/>
        <v>19.678714859437747</v>
      </c>
      <c r="T26" s="1">
        <f t="shared" si="4"/>
        <v>14.953933380581145</v>
      </c>
      <c r="U26" s="1">
        <f t="shared" si="4"/>
        <v>10.22915190172454</v>
      </c>
      <c r="V26" s="1">
        <f t="shared" si="4"/>
        <v>5.5043704228679387</v>
      </c>
    </row>
    <row r="27" spans="1:22" x14ac:dyDescent="0.25">
      <c r="A27" s="1">
        <v>34</v>
      </c>
      <c r="C27" s="1">
        <f t="shared" si="0"/>
        <v>95.342338146250583</v>
      </c>
      <c r="D27" s="1">
        <f t="shared" ref="D27:K32" si="5">(((0.0185*600)+(0.305*$A27)-D$1)/((0.0185*600)+0.305*$A27))*100</f>
        <v>90.684676292501166</v>
      </c>
      <c r="E27" s="1">
        <f t="shared" si="5"/>
        <v>86.027014438751749</v>
      </c>
      <c r="F27" s="1">
        <f t="shared" si="5"/>
        <v>81.369352585002332</v>
      </c>
      <c r="G27" s="1">
        <f t="shared" si="5"/>
        <v>76.711690731252915</v>
      </c>
      <c r="H27" s="1">
        <f t="shared" si="5"/>
        <v>72.054028877503498</v>
      </c>
      <c r="I27" s="1">
        <f t="shared" si="5"/>
        <v>67.396367023754081</v>
      </c>
      <c r="J27" s="1">
        <f t="shared" si="5"/>
        <v>62.738705170004664</v>
      </c>
      <c r="K27" s="1">
        <f t="shared" si="5"/>
        <v>58.08104331625524</v>
      </c>
      <c r="L27" s="1">
        <f t="shared" si="4"/>
        <v>53.423381462505816</v>
      </c>
      <c r="M27" s="1">
        <f t="shared" si="4"/>
        <v>48.765719608756406</v>
      </c>
      <c r="N27" s="1">
        <f t="shared" si="4"/>
        <v>44.108057755006982</v>
      </c>
      <c r="O27" s="1">
        <f t="shared" si="4"/>
        <v>39.450395901257565</v>
      </c>
      <c r="P27" s="1">
        <f t="shared" si="4"/>
        <v>34.792734047508148</v>
      </c>
      <c r="Q27" s="1">
        <f t="shared" si="4"/>
        <v>30.135072193758727</v>
      </c>
      <c r="R27" s="1">
        <f t="shared" si="4"/>
        <v>25.47741034000931</v>
      </c>
      <c r="S27" s="1">
        <f t="shared" si="4"/>
        <v>20.819748486259893</v>
      </c>
      <c r="T27" s="1">
        <f t="shared" si="4"/>
        <v>16.162086632510476</v>
      </c>
      <c r="U27" s="1">
        <f t="shared" si="4"/>
        <v>11.504424778761058</v>
      </c>
      <c r="V27" s="1">
        <f t="shared" si="4"/>
        <v>6.8467629250116389</v>
      </c>
    </row>
    <row r="28" spans="1:22" x14ac:dyDescent="0.25">
      <c r="A28" s="1">
        <v>35</v>
      </c>
      <c r="C28" s="1">
        <f t="shared" si="0"/>
        <v>95.407577497129736</v>
      </c>
      <c r="D28" s="1">
        <f t="shared" si="5"/>
        <v>90.815154994259473</v>
      </c>
      <c r="E28" s="1">
        <f t="shared" si="5"/>
        <v>86.222732491389209</v>
      </c>
      <c r="F28" s="1">
        <f t="shared" si="5"/>
        <v>81.630309988518945</v>
      </c>
      <c r="G28" s="1">
        <f t="shared" si="5"/>
        <v>77.037887485648682</v>
      </c>
      <c r="H28" s="1">
        <f t="shared" si="5"/>
        <v>72.445464982778418</v>
      </c>
      <c r="I28" s="1">
        <f t="shared" si="5"/>
        <v>67.853042479908154</v>
      </c>
      <c r="J28" s="1">
        <f t="shared" si="5"/>
        <v>63.260619977037877</v>
      </c>
      <c r="K28" s="1">
        <f t="shared" si="5"/>
        <v>58.668197474167613</v>
      </c>
      <c r="L28" s="1">
        <f t="shared" si="4"/>
        <v>54.075774971297349</v>
      </c>
      <c r="M28" s="1">
        <f t="shared" si="4"/>
        <v>49.483352468427093</v>
      </c>
      <c r="N28" s="1">
        <f t="shared" si="4"/>
        <v>44.890929965556822</v>
      </c>
      <c r="O28" s="1">
        <f t="shared" si="4"/>
        <v>40.298507462686558</v>
      </c>
      <c r="P28" s="1">
        <f t="shared" si="4"/>
        <v>35.706084959816295</v>
      </c>
      <c r="Q28" s="1">
        <f t="shared" si="4"/>
        <v>31.113662456946034</v>
      </c>
      <c r="R28" s="1">
        <f t="shared" si="4"/>
        <v>26.521239954075771</v>
      </c>
      <c r="S28" s="1">
        <f t="shared" si="4"/>
        <v>21.928817451205507</v>
      </c>
      <c r="T28" s="1">
        <f t="shared" si="4"/>
        <v>17.33639494833524</v>
      </c>
      <c r="U28" s="1">
        <f t="shared" si="4"/>
        <v>12.743972445464976</v>
      </c>
      <c r="V28" s="1">
        <f t="shared" si="4"/>
        <v>8.1515499425947127</v>
      </c>
    </row>
    <row r="29" spans="1:22" x14ac:dyDescent="0.25">
      <c r="A29" s="1">
        <v>36</v>
      </c>
      <c r="C29" s="1">
        <f t="shared" si="0"/>
        <v>95.471014492753625</v>
      </c>
      <c r="D29" s="1">
        <f t="shared" si="5"/>
        <v>90.94202898550725</v>
      </c>
      <c r="E29" s="1">
        <f t="shared" si="5"/>
        <v>86.41304347826086</v>
      </c>
      <c r="F29" s="1">
        <f t="shared" si="5"/>
        <v>81.884057971014485</v>
      </c>
      <c r="G29" s="1">
        <f t="shared" si="5"/>
        <v>77.35507246376811</v>
      </c>
      <c r="H29" s="1">
        <f t="shared" si="5"/>
        <v>72.826086956521735</v>
      </c>
      <c r="I29" s="1">
        <f t="shared" si="5"/>
        <v>68.29710144927536</v>
      </c>
      <c r="J29" s="1">
        <f t="shared" si="5"/>
        <v>63.768115942028977</v>
      </c>
      <c r="K29" s="1">
        <f t="shared" si="5"/>
        <v>59.239130434782602</v>
      </c>
      <c r="L29" s="1">
        <f t="shared" si="4"/>
        <v>54.710144927536234</v>
      </c>
      <c r="M29" s="1">
        <f t="shared" si="4"/>
        <v>50.181159420289859</v>
      </c>
      <c r="N29" s="1">
        <f t="shared" si="4"/>
        <v>45.652173913043477</v>
      </c>
      <c r="O29" s="1">
        <f t="shared" si="4"/>
        <v>41.123188405797094</v>
      </c>
      <c r="P29" s="1">
        <f t="shared" si="4"/>
        <v>36.594202898550719</v>
      </c>
      <c r="Q29" s="1">
        <f t="shared" si="4"/>
        <v>32.065217391304337</v>
      </c>
      <c r="R29" s="1">
        <f t="shared" si="4"/>
        <v>27.536231884057965</v>
      </c>
      <c r="S29" s="1">
        <f t="shared" si="4"/>
        <v>23.007246376811587</v>
      </c>
      <c r="T29" s="1">
        <f t="shared" si="4"/>
        <v>18.478260869565212</v>
      </c>
      <c r="U29" s="1">
        <f t="shared" si="4"/>
        <v>13.949275362318833</v>
      </c>
      <c r="V29" s="1">
        <f t="shared" si="4"/>
        <v>9.4202898550724576</v>
      </c>
    </row>
    <row r="30" spans="1:22" x14ac:dyDescent="0.25">
      <c r="A30" s="1">
        <v>37</v>
      </c>
      <c r="C30" s="1">
        <f t="shared" si="0"/>
        <v>95.532722805450078</v>
      </c>
      <c r="D30" s="1">
        <f t="shared" si="5"/>
        <v>91.065445610900156</v>
      </c>
      <c r="E30" s="1">
        <f t="shared" si="5"/>
        <v>86.598168416350234</v>
      </c>
      <c r="F30" s="1">
        <f t="shared" si="5"/>
        <v>82.130891221800312</v>
      </c>
      <c r="G30" s="1">
        <f t="shared" si="5"/>
        <v>77.663614027250389</v>
      </c>
      <c r="H30" s="1">
        <f t="shared" si="5"/>
        <v>73.196336832700467</v>
      </c>
      <c r="I30" s="1">
        <f t="shared" si="5"/>
        <v>68.729059638150545</v>
      </c>
      <c r="J30" s="1">
        <f t="shared" si="5"/>
        <v>64.261782443600623</v>
      </c>
      <c r="K30" s="1">
        <f t="shared" si="5"/>
        <v>59.794505249050701</v>
      </c>
      <c r="L30" s="1">
        <f t="shared" si="4"/>
        <v>55.327228054500779</v>
      </c>
      <c r="M30" s="1">
        <f t="shared" si="4"/>
        <v>50.859950859950857</v>
      </c>
      <c r="N30" s="1">
        <f t="shared" si="4"/>
        <v>46.392673665400935</v>
      </c>
      <c r="O30" s="1">
        <f t="shared" si="4"/>
        <v>41.925396470851013</v>
      </c>
      <c r="P30" s="1">
        <f t="shared" si="4"/>
        <v>37.45811927630109</v>
      </c>
      <c r="Q30" s="1">
        <f t="shared" si="4"/>
        <v>32.990842081751168</v>
      </c>
      <c r="R30" s="1">
        <f t="shared" si="4"/>
        <v>28.523564887201246</v>
      </c>
      <c r="S30" s="1">
        <f t="shared" si="4"/>
        <v>24.056287692651324</v>
      </c>
      <c r="T30" s="1">
        <f t="shared" si="4"/>
        <v>19.589010498101402</v>
      </c>
      <c r="U30" s="1">
        <f t="shared" si="4"/>
        <v>15.121733303551476</v>
      </c>
      <c r="V30" s="1">
        <f t="shared" si="4"/>
        <v>10.654456109001556</v>
      </c>
    </row>
    <row r="31" spans="1:22" s="9" customFormat="1" x14ac:dyDescent="0.25">
      <c r="A31" s="9">
        <v>38</v>
      </c>
      <c r="C31" s="9">
        <f t="shared" si="0"/>
        <v>95.592772146319959</v>
      </c>
      <c r="D31" s="9">
        <f t="shared" si="5"/>
        <v>91.185544292639932</v>
      </c>
      <c r="E31" s="9">
        <f t="shared" si="5"/>
        <v>86.778316438959891</v>
      </c>
      <c r="F31" s="9">
        <f t="shared" si="5"/>
        <v>82.371088585279864</v>
      </c>
      <c r="G31" s="9">
        <f t="shared" si="5"/>
        <v>77.963860731599823</v>
      </c>
      <c r="H31" s="9">
        <f t="shared" si="5"/>
        <v>73.556632877919782</v>
      </c>
      <c r="I31" s="9">
        <f t="shared" si="5"/>
        <v>69.149405024239755</v>
      </c>
      <c r="J31" s="9">
        <f t="shared" si="5"/>
        <v>64.742177170559714</v>
      </c>
      <c r="K31" s="9">
        <f t="shared" si="5"/>
        <v>60.33494931687968</v>
      </c>
      <c r="L31" s="9">
        <f t="shared" si="4"/>
        <v>55.927721463199646</v>
      </c>
      <c r="M31" s="9">
        <f t="shared" si="4"/>
        <v>51.520493609519605</v>
      </c>
      <c r="N31" s="9">
        <f t="shared" si="4"/>
        <v>47.113265755839571</v>
      </c>
      <c r="O31" s="9">
        <f t="shared" si="4"/>
        <v>42.706037902159537</v>
      </c>
      <c r="P31" s="9">
        <f t="shared" si="4"/>
        <v>38.298810048479496</v>
      </c>
      <c r="Q31" s="9">
        <f t="shared" si="4"/>
        <v>33.891582194799462</v>
      </c>
      <c r="R31" s="9">
        <f t="shared" si="4"/>
        <v>29.484354341119428</v>
      </c>
      <c r="S31" s="9">
        <f t="shared" si="4"/>
        <v>25.077126487439394</v>
      </c>
      <c r="T31" s="9">
        <f t="shared" si="4"/>
        <v>20.669898633759356</v>
      </c>
      <c r="U31" s="9">
        <f t="shared" si="4"/>
        <v>16.262670780079322</v>
      </c>
      <c r="V31" s="9">
        <f t="shared" si="4"/>
        <v>11.855442926399286</v>
      </c>
    </row>
    <row r="32" spans="1:22" x14ac:dyDescent="0.25">
      <c r="A32" s="1">
        <v>39</v>
      </c>
      <c r="C32" s="1">
        <f t="shared" si="0"/>
        <v>95.651228527940859</v>
      </c>
      <c r="D32" s="1">
        <f t="shared" si="5"/>
        <v>91.302457055881717</v>
      </c>
      <c r="E32" s="1">
        <f t="shared" si="5"/>
        <v>86.953685583822576</v>
      </c>
      <c r="F32" s="1">
        <f t="shared" si="5"/>
        <v>82.604914111763435</v>
      </c>
      <c r="G32" s="1">
        <f t="shared" si="5"/>
        <v>78.256142639704279</v>
      </c>
      <c r="H32" s="1">
        <f t="shared" si="5"/>
        <v>73.907371167645138</v>
      </c>
      <c r="I32" s="1">
        <f t="shared" si="5"/>
        <v>69.558599695585997</v>
      </c>
      <c r="J32" s="1">
        <f t="shared" si="5"/>
        <v>65.209828223526841</v>
      </c>
      <c r="K32" s="1">
        <f t="shared" si="5"/>
        <v>60.8610567514677</v>
      </c>
      <c r="L32" s="1">
        <f t="shared" si="4"/>
        <v>56.512285279408559</v>
      </c>
      <c r="M32" s="1">
        <f t="shared" si="4"/>
        <v>52.163513807349418</v>
      </c>
      <c r="N32" s="1">
        <f t="shared" si="4"/>
        <v>47.814742335290269</v>
      </c>
      <c r="O32" s="1">
        <f t="shared" si="4"/>
        <v>43.465970863231128</v>
      </c>
      <c r="P32" s="1">
        <f t="shared" si="4"/>
        <v>39.117199391171987</v>
      </c>
      <c r="Q32" s="1">
        <f t="shared" si="4"/>
        <v>34.768427919112845</v>
      </c>
      <c r="R32" s="1">
        <f t="shared" si="4"/>
        <v>30.419656447053701</v>
      </c>
      <c r="S32" s="1">
        <f t="shared" si="4"/>
        <v>26.070884974994556</v>
      </c>
      <c r="T32" s="1">
        <f t="shared" si="4"/>
        <v>21.722113502935411</v>
      </c>
      <c r="U32" s="1">
        <f t="shared" si="4"/>
        <v>17.37334203087627</v>
      </c>
      <c r="V32" s="1">
        <f t="shared" si="4"/>
        <v>13.024570558817125</v>
      </c>
    </row>
    <row r="33" spans="1:22" x14ac:dyDescent="0.25">
      <c r="A33" s="1">
        <v>40</v>
      </c>
      <c r="C33" s="1">
        <f t="shared" ref="C33:R46" si="6">(((0.0185*600)+(0.305*$A33)-C$1)/((0.0185*600)+0.305*$A33))*100</f>
        <v>95.708154506437765</v>
      </c>
      <c r="D33" s="1">
        <f t="shared" si="6"/>
        <v>91.416309012875544</v>
      </c>
      <c r="E33" s="1">
        <f t="shared" si="6"/>
        <v>87.124463519313295</v>
      </c>
      <c r="F33" s="1">
        <f t="shared" si="6"/>
        <v>82.832618025751074</v>
      </c>
      <c r="G33" s="1">
        <f t="shared" si="6"/>
        <v>78.540772532188839</v>
      </c>
      <c r="H33" s="1">
        <f t="shared" si="6"/>
        <v>74.248927038626604</v>
      </c>
      <c r="I33" s="1">
        <f t="shared" si="6"/>
        <v>69.957081545064369</v>
      </c>
      <c r="J33" s="1">
        <f t="shared" si="6"/>
        <v>65.665236051502134</v>
      </c>
      <c r="K33" s="1">
        <f t="shared" si="6"/>
        <v>61.373390557939913</v>
      </c>
      <c r="L33" s="1">
        <f t="shared" si="6"/>
        <v>57.081545064377679</v>
      </c>
      <c r="M33" s="1">
        <f t="shared" si="6"/>
        <v>52.789699570815444</v>
      </c>
      <c r="N33" s="1">
        <f t="shared" si="6"/>
        <v>48.497854077253209</v>
      </c>
      <c r="O33" s="1">
        <f t="shared" si="6"/>
        <v>44.206008583690981</v>
      </c>
      <c r="P33" s="1">
        <f t="shared" si="6"/>
        <v>39.914163090128746</v>
      </c>
      <c r="Q33" s="1">
        <f t="shared" si="6"/>
        <v>35.622317596566518</v>
      </c>
      <c r="R33" s="1">
        <f t="shared" si="6"/>
        <v>31.330472103004283</v>
      </c>
      <c r="S33" s="1">
        <f t="shared" ref="S33:V46" si="7">(((0.0185*600)+(0.305*$A33)-S$1)/((0.0185*600)+0.305*$A33))*100</f>
        <v>27.038626609442051</v>
      </c>
      <c r="T33" s="1">
        <f t="shared" si="7"/>
        <v>22.74678111587982</v>
      </c>
      <c r="U33" s="1">
        <f t="shared" si="7"/>
        <v>18.454935622317585</v>
      </c>
      <c r="V33" s="1">
        <f t="shared" si="7"/>
        <v>14.163090128755353</v>
      </c>
    </row>
    <row r="34" spans="1:22" x14ac:dyDescent="0.25">
      <c r="A34" s="1">
        <v>41</v>
      </c>
      <c r="C34" s="1">
        <f t="shared" si="6"/>
        <v>95.763609404787118</v>
      </c>
      <c r="D34" s="1">
        <f t="shared" si="6"/>
        <v>91.527218809574237</v>
      </c>
      <c r="E34" s="1">
        <f t="shared" si="6"/>
        <v>87.290828214361355</v>
      </c>
      <c r="F34" s="1">
        <f t="shared" si="6"/>
        <v>83.054437619148473</v>
      </c>
      <c r="G34" s="1">
        <f t="shared" si="6"/>
        <v>78.818047023935605</v>
      </c>
      <c r="H34" s="1">
        <f t="shared" si="6"/>
        <v>74.581656428722724</v>
      </c>
      <c r="I34" s="1">
        <f t="shared" si="6"/>
        <v>70.345265833509842</v>
      </c>
      <c r="J34" s="1">
        <f t="shared" si="6"/>
        <v>66.108875238296974</v>
      </c>
      <c r="K34" s="1">
        <f t="shared" si="6"/>
        <v>61.872484643084093</v>
      </c>
      <c r="L34" s="1">
        <f t="shared" si="6"/>
        <v>57.636094047871211</v>
      </c>
      <c r="M34" s="1">
        <f t="shared" si="6"/>
        <v>53.399703452658329</v>
      </c>
      <c r="N34" s="1">
        <f t="shared" si="6"/>
        <v>49.163312857445455</v>
      </c>
      <c r="O34" s="1">
        <f t="shared" si="6"/>
        <v>44.926922262232573</v>
      </c>
      <c r="P34" s="1">
        <f t="shared" si="6"/>
        <v>40.690531667019691</v>
      </c>
      <c r="Q34" s="1">
        <f t="shared" si="6"/>
        <v>36.454141071806809</v>
      </c>
      <c r="R34" s="1">
        <f t="shared" si="6"/>
        <v>32.217750476593935</v>
      </c>
      <c r="S34" s="1">
        <f t="shared" si="7"/>
        <v>27.981359881381053</v>
      </c>
      <c r="T34" s="1">
        <f t="shared" si="7"/>
        <v>23.744969286168175</v>
      </c>
      <c r="U34" s="1">
        <f t="shared" si="7"/>
        <v>19.508578690955293</v>
      </c>
      <c r="V34" s="1">
        <f t="shared" si="7"/>
        <v>15.272188095742417</v>
      </c>
    </row>
    <row r="35" spans="1:22" x14ac:dyDescent="0.25">
      <c r="A35" s="1">
        <v>42</v>
      </c>
      <c r="C35" s="1">
        <f t="shared" si="6"/>
        <v>95.817649519029686</v>
      </c>
      <c r="D35" s="1">
        <f t="shared" si="6"/>
        <v>91.635299038059387</v>
      </c>
      <c r="E35" s="1">
        <f t="shared" si="6"/>
        <v>87.452948557089087</v>
      </c>
      <c r="F35" s="1">
        <f t="shared" si="6"/>
        <v>83.270598076118773</v>
      </c>
      <c r="G35" s="1">
        <f t="shared" si="6"/>
        <v>79.088247595148474</v>
      </c>
      <c r="H35" s="1">
        <f t="shared" si="6"/>
        <v>74.90589711417816</v>
      </c>
      <c r="I35" s="1">
        <f t="shared" si="6"/>
        <v>70.723546633207874</v>
      </c>
      <c r="J35" s="1">
        <f t="shared" si="6"/>
        <v>66.541196152237561</v>
      </c>
      <c r="K35" s="1">
        <f t="shared" si="6"/>
        <v>62.358845671267247</v>
      </c>
      <c r="L35" s="1">
        <f t="shared" si="6"/>
        <v>58.176495190296947</v>
      </c>
      <c r="M35" s="1">
        <f t="shared" si="6"/>
        <v>53.99414470932664</v>
      </c>
      <c r="N35" s="1">
        <f t="shared" si="6"/>
        <v>49.811794228356341</v>
      </c>
      <c r="O35" s="1">
        <f t="shared" si="6"/>
        <v>45.629443747386034</v>
      </c>
      <c r="P35" s="1">
        <f t="shared" si="6"/>
        <v>41.447093266415727</v>
      </c>
      <c r="Q35" s="1">
        <f t="shared" si="6"/>
        <v>37.264742785445421</v>
      </c>
      <c r="R35" s="1">
        <f t="shared" si="6"/>
        <v>33.082392304475114</v>
      </c>
      <c r="S35" s="1">
        <f t="shared" si="7"/>
        <v>28.900041823504814</v>
      </c>
      <c r="T35" s="1">
        <f t="shared" si="7"/>
        <v>24.717691342534504</v>
      </c>
      <c r="U35" s="1">
        <f t="shared" si="7"/>
        <v>20.535340861564201</v>
      </c>
      <c r="V35" s="1">
        <f t="shared" si="7"/>
        <v>16.352990380593894</v>
      </c>
    </row>
    <row r="36" spans="1:22" x14ac:dyDescent="0.25">
      <c r="A36" s="1">
        <v>43</v>
      </c>
      <c r="C36" s="1">
        <f t="shared" si="6"/>
        <v>95.870328308899445</v>
      </c>
      <c r="D36" s="1">
        <f t="shared" si="6"/>
        <v>91.740656617798891</v>
      </c>
      <c r="E36" s="1">
        <f t="shared" si="6"/>
        <v>87.610984926698336</v>
      </c>
      <c r="F36" s="1">
        <f t="shared" si="6"/>
        <v>83.481313235597767</v>
      </c>
      <c r="G36" s="1">
        <f t="shared" si="6"/>
        <v>79.351641544497213</v>
      </c>
      <c r="H36" s="1">
        <f t="shared" si="6"/>
        <v>75.221969853396658</v>
      </c>
      <c r="I36" s="1">
        <f t="shared" si="6"/>
        <v>71.092298162296103</v>
      </c>
      <c r="J36" s="1">
        <f t="shared" si="6"/>
        <v>66.962626471195534</v>
      </c>
      <c r="K36" s="1">
        <f t="shared" si="6"/>
        <v>62.832954780094987</v>
      </c>
      <c r="L36" s="1">
        <f t="shared" si="6"/>
        <v>58.703283088994432</v>
      </c>
      <c r="M36" s="1">
        <f t="shared" si="6"/>
        <v>54.573611397893863</v>
      </c>
      <c r="N36" s="1">
        <f t="shared" si="6"/>
        <v>50.443939706793309</v>
      </c>
      <c r="O36" s="1">
        <f t="shared" si="6"/>
        <v>46.314268015692747</v>
      </c>
      <c r="P36" s="1">
        <f t="shared" si="6"/>
        <v>42.184596324592192</v>
      </c>
      <c r="Q36" s="1">
        <f t="shared" si="6"/>
        <v>38.054924633491638</v>
      </c>
      <c r="R36" s="1">
        <f t="shared" si="6"/>
        <v>33.925252942391083</v>
      </c>
      <c r="S36" s="1">
        <f t="shared" si="7"/>
        <v>29.795581251290521</v>
      </c>
      <c r="T36" s="1">
        <f t="shared" si="7"/>
        <v>25.665909560189963</v>
      </c>
      <c r="U36" s="1">
        <f t="shared" si="7"/>
        <v>21.536237869089405</v>
      </c>
      <c r="V36" s="1">
        <f t="shared" si="7"/>
        <v>17.40656617798885</v>
      </c>
    </row>
    <row r="37" spans="1:22" x14ac:dyDescent="0.25">
      <c r="A37" s="1">
        <v>44</v>
      </c>
      <c r="C37" s="1">
        <f t="shared" si="6"/>
        <v>95.921696574225123</v>
      </c>
      <c r="D37" s="1">
        <f t="shared" si="6"/>
        <v>91.843393148450247</v>
      </c>
      <c r="E37" s="1">
        <f t="shared" si="6"/>
        <v>87.76508972267537</v>
      </c>
      <c r="F37" s="1">
        <f t="shared" si="6"/>
        <v>83.686786296900479</v>
      </c>
      <c r="G37" s="1">
        <f t="shared" si="6"/>
        <v>79.608482871125602</v>
      </c>
      <c r="H37" s="1">
        <f t="shared" si="6"/>
        <v>75.530179445350726</v>
      </c>
      <c r="I37" s="1">
        <f t="shared" si="6"/>
        <v>71.451876019575849</v>
      </c>
      <c r="J37" s="1">
        <f t="shared" si="6"/>
        <v>67.373572593800972</v>
      </c>
      <c r="K37" s="1">
        <f t="shared" si="6"/>
        <v>63.295269168026103</v>
      </c>
      <c r="L37" s="1">
        <f t="shared" si="6"/>
        <v>59.216965742251226</v>
      </c>
      <c r="M37" s="1">
        <f t="shared" si="6"/>
        <v>55.138662316476349</v>
      </c>
      <c r="N37" s="1">
        <f t="shared" si="6"/>
        <v>51.060358890701465</v>
      </c>
      <c r="O37" s="1">
        <f t="shared" si="6"/>
        <v>46.982055464926589</v>
      </c>
      <c r="P37" s="1">
        <f t="shared" si="6"/>
        <v>42.903752039151712</v>
      </c>
      <c r="Q37" s="1">
        <f t="shared" si="6"/>
        <v>38.825448613376835</v>
      </c>
      <c r="R37" s="1">
        <f t="shared" si="6"/>
        <v>34.747145187601959</v>
      </c>
      <c r="S37" s="1">
        <f t="shared" si="7"/>
        <v>30.668841761827082</v>
      </c>
      <c r="T37" s="1">
        <f t="shared" si="7"/>
        <v>26.590538336052198</v>
      </c>
      <c r="U37" s="1">
        <f t="shared" si="7"/>
        <v>22.512234910277325</v>
      </c>
      <c r="V37" s="1">
        <f t="shared" si="7"/>
        <v>18.433931484502445</v>
      </c>
    </row>
    <row r="38" spans="1:22" s="12" customFormat="1" x14ac:dyDescent="0.25">
      <c r="A38" s="12">
        <v>45</v>
      </c>
      <c r="C38" s="12">
        <f t="shared" si="6"/>
        <v>95.971802618328297</v>
      </c>
      <c r="D38" s="12">
        <f t="shared" si="6"/>
        <v>91.943605236656595</v>
      </c>
      <c r="E38" s="12">
        <f t="shared" si="6"/>
        <v>87.915407854984892</v>
      </c>
      <c r="F38" s="12">
        <f t="shared" si="6"/>
        <v>83.887210473313189</v>
      </c>
      <c r="G38" s="12">
        <f t="shared" si="6"/>
        <v>79.859013091641501</v>
      </c>
      <c r="H38" s="12">
        <f t="shared" si="6"/>
        <v>75.830815709969784</v>
      </c>
      <c r="I38" s="12">
        <f t="shared" si="6"/>
        <v>71.802618328298081</v>
      </c>
      <c r="J38" s="12">
        <f t="shared" si="6"/>
        <v>67.774420946626378</v>
      </c>
      <c r="K38" s="12">
        <f t="shared" si="6"/>
        <v>63.746223564954683</v>
      </c>
      <c r="L38" s="12">
        <f t="shared" si="6"/>
        <v>59.71802618328298</v>
      </c>
      <c r="M38" s="12">
        <f t="shared" si="6"/>
        <v>55.689828801611277</v>
      </c>
      <c r="N38" s="12">
        <f t="shared" si="6"/>
        <v>51.661631419939582</v>
      </c>
      <c r="O38" s="12">
        <f t="shared" si="6"/>
        <v>47.633434038267872</v>
      </c>
      <c r="P38" s="12">
        <f t="shared" si="6"/>
        <v>43.605236656596169</v>
      </c>
      <c r="Q38" s="12">
        <f t="shared" si="6"/>
        <v>39.577039274924466</v>
      </c>
      <c r="R38" s="12">
        <f t="shared" si="6"/>
        <v>35.548841893252771</v>
      </c>
      <c r="S38" s="12">
        <f t="shared" si="7"/>
        <v>31.520644511581065</v>
      </c>
      <c r="T38" s="12">
        <f t="shared" si="7"/>
        <v>27.492447129909365</v>
      </c>
      <c r="U38" s="12">
        <f t="shared" si="7"/>
        <v>23.464249748237663</v>
      </c>
      <c r="V38" s="12">
        <f t="shared" si="7"/>
        <v>19.43605236656596</v>
      </c>
    </row>
    <row r="39" spans="1:22" x14ac:dyDescent="0.25">
      <c r="A39" s="1">
        <v>46</v>
      </c>
      <c r="C39" s="1">
        <f t="shared" si="6"/>
        <v>96.020692399522474</v>
      </c>
      <c r="D39" s="1">
        <f t="shared" si="6"/>
        <v>92.041384799044963</v>
      </c>
      <c r="E39" s="1">
        <f t="shared" si="6"/>
        <v>88.062077198567451</v>
      </c>
      <c r="F39" s="1">
        <f t="shared" si="6"/>
        <v>84.082769598089939</v>
      </c>
      <c r="G39" s="1">
        <f t="shared" si="6"/>
        <v>80.103461997612413</v>
      </c>
      <c r="H39" s="1">
        <f t="shared" si="6"/>
        <v>76.124154397134902</v>
      </c>
      <c r="I39" s="1">
        <f t="shared" si="6"/>
        <v>72.144846796657376</v>
      </c>
      <c r="J39" s="1">
        <f t="shared" si="6"/>
        <v>68.165539196179864</v>
      </c>
      <c r="K39" s="1">
        <f t="shared" si="6"/>
        <v>64.186231595702353</v>
      </c>
      <c r="L39" s="1">
        <f t="shared" si="6"/>
        <v>60.206923995224827</v>
      </c>
      <c r="M39" s="1">
        <f t="shared" si="6"/>
        <v>56.227616394747315</v>
      </c>
      <c r="N39" s="1">
        <f t="shared" si="6"/>
        <v>52.248308794269796</v>
      </c>
      <c r="O39" s="1">
        <f t="shared" si="6"/>
        <v>48.269001193792278</v>
      </c>
      <c r="P39" s="1">
        <f t="shared" si="6"/>
        <v>44.289693593314759</v>
      </c>
      <c r="Q39" s="1">
        <f t="shared" si="6"/>
        <v>40.310385992837247</v>
      </c>
      <c r="R39" s="1">
        <f t="shared" si="6"/>
        <v>36.331078392359728</v>
      </c>
      <c r="S39" s="1">
        <f t="shared" si="7"/>
        <v>32.35177079188221</v>
      </c>
      <c r="T39" s="1">
        <f t="shared" si="7"/>
        <v>28.372463191404695</v>
      </c>
      <c r="U39" s="1">
        <f t="shared" si="7"/>
        <v>24.393155590927176</v>
      </c>
      <c r="V39" s="1">
        <f t="shared" si="7"/>
        <v>20.413847990449657</v>
      </c>
    </row>
    <row r="40" spans="1:22" x14ac:dyDescent="0.25">
      <c r="A40" s="1">
        <v>47</v>
      </c>
      <c r="C40" s="1">
        <f t="shared" si="6"/>
        <v>96.068409671712203</v>
      </c>
      <c r="D40" s="1">
        <f t="shared" si="6"/>
        <v>92.13681934342442</v>
      </c>
      <c r="E40" s="1">
        <f t="shared" si="6"/>
        <v>88.205229015136624</v>
      </c>
      <c r="F40" s="1">
        <f t="shared" si="6"/>
        <v>84.273638686848827</v>
      </c>
      <c r="G40" s="1">
        <f t="shared" si="6"/>
        <v>80.34204835856103</v>
      </c>
      <c r="H40" s="1">
        <f t="shared" si="6"/>
        <v>76.410458030273247</v>
      </c>
      <c r="I40" s="1">
        <f t="shared" si="6"/>
        <v>72.47886770198545</v>
      </c>
      <c r="J40" s="1">
        <f t="shared" si="6"/>
        <v>68.547277373697654</v>
      </c>
      <c r="K40" s="1">
        <f t="shared" si="6"/>
        <v>64.615687045409871</v>
      </c>
      <c r="L40" s="1">
        <f t="shared" si="6"/>
        <v>60.684096717122074</v>
      </c>
      <c r="M40" s="1">
        <f t="shared" si="6"/>
        <v>56.752506388834277</v>
      </c>
      <c r="N40" s="1">
        <f t="shared" si="6"/>
        <v>52.820916060546487</v>
      </c>
      <c r="O40" s="1">
        <f t="shared" si="6"/>
        <v>48.889325732258698</v>
      </c>
      <c r="P40" s="1">
        <f t="shared" si="6"/>
        <v>44.957735403970908</v>
      </c>
      <c r="Q40" s="1">
        <f t="shared" si="6"/>
        <v>41.026145075683111</v>
      </c>
      <c r="R40" s="1">
        <f t="shared" si="6"/>
        <v>37.094554747395321</v>
      </c>
      <c r="S40" s="1">
        <f t="shared" si="7"/>
        <v>33.162964419107524</v>
      </c>
      <c r="T40" s="1">
        <f t="shared" si="7"/>
        <v>29.231374090819735</v>
      </c>
      <c r="U40" s="1">
        <f t="shared" si="7"/>
        <v>25.299783762531941</v>
      </c>
      <c r="V40" s="1">
        <f t="shared" si="7"/>
        <v>21.368193434244148</v>
      </c>
    </row>
    <row r="41" spans="1:22" x14ac:dyDescent="0.25">
      <c r="A41" s="1">
        <v>48</v>
      </c>
      <c r="C41" s="1">
        <f t="shared" si="6"/>
        <v>96.114996114996117</v>
      </c>
      <c r="D41" s="1">
        <f t="shared" si="6"/>
        <v>92.229992229992234</v>
      </c>
      <c r="E41" s="1">
        <f t="shared" si="6"/>
        <v>88.344988344988352</v>
      </c>
      <c r="F41" s="1">
        <f t="shared" si="6"/>
        <v>84.459984459984454</v>
      </c>
      <c r="G41" s="1">
        <f t="shared" si="6"/>
        <v>80.574980574980586</v>
      </c>
      <c r="H41" s="1">
        <f t="shared" si="6"/>
        <v>76.689976689976689</v>
      </c>
      <c r="I41" s="1">
        <f t="shared" si="6"/>
        <v>72.804972804972806</v>
      </c>
      <c r="J41" s="1">
        <f t="shared" si="6"/>
        <v>68.919968919968923</v>
      </c>
      <c r="K41" s="1">
        <f t="shared" si="6"/>
        <v>65.03496503496504</v>
      </c>
      <c r="L41" s="1">
        <f t="shared" si="6"/>
        <v>61.14996114996115</v>
      </c>
      <c r="M41" s="1">
        <f t="shared" si="6"/>
        <v>57.264957264957275</v>
      </c>
      <c r="N41" s="1">
        <f t="shared" si="6"/>
        <v>53.379953379953385</v>
      </c>
      <c r="O41" s="1">
        <f t="shared" si="6"/>
        <v>49.494949494949495</v>
      </c>
      <c r="P41" s="1">
        <f t="shared" si="6"/>
        <v>45.609945609945612</v>
      </c>
      <c r="Q41" s="1">
        <f t="shared" si="6"/>
        <v>41.724941724941729</v>
      </c>
      <c r="R41" s="1">
        <f t="shared" si="6"/>
        <v>37.839937839937846</v>
      </c>
      <c r="S41" s="1">
        <f t="shared" si="7"/>
        <v>33.954933954933956</v>
      </c>
      <c r="T41" s="1">
        <f t="shared" si="7"/>
        <v>30.069930069930074</v>
      </c>
      <c r="U41" s="1">
        <f t="shared" si="7"/>
        <v>26.184926184926187</v>
      </c>
      <c r="V41" s="1">
        <f t="shared" si="7"/>
        <v>22.299922299922308</v>
      </c>
    </row>
    <row r="42" spans="1:22" x14ac:dyDescent="0.25">
      <c r="A42" s="1">
        <v>49</v>
      </c>
      <c r="C42" s="1">
        <f t="shared" si="6"/>
        <v>96.160491457093485</v>
      </c>
      <c r="D42" s="1">
        <f t="shared" si="6"/>
        <v>92.320982914186985</v>
      </c>
      <c r="E42" s="1">
        <f t="shared" si="6"/>
        <v>88.481474371280484</v>
      </c>
      <c r="F42" s="1">
        <f t="shared" si="6"/>
        <v>84.641965828373969</v>
      </c>
      <c r="G42" s="1">
        <f t="shared" si="6"/>
        <v>80.802457285467469</v>
      </c>
      <c r="H42" s="1">
        <f t="shared" si="6"/>
        <v>76.962948742560954</v>
      </c>
      <c r="I42" s="1">
        <f t="shared" si="6"/>
        <v>73.123440199654439</v>
      </c>
      <c r="J42" s="1">
        <f t="shared" si="6"/>
        <v>69.283931656747939</v>
      </c>
      <c r="K42" s="1">
        <f t="shared" si="6"/>
        <v>65.444423113841438</v>
      </c>
      <c r="L42" s="1">
        <f t="shared" si="6"/>
        <v>61.604914570934923</v>
      </c>
      <c r="M42" s="1">
        <f t="shared" si="6"/>
        <v>57.765406028028409</v>
      </c>
      <c r="N42" s="1">
        <f t="shared" si="6"/>
        <v>53.925897485121908</v>
      </c>
      <c r="O42" s="1">
        <f t="shared" si="6"/>
        <v>50.0863889422154</v>
      </c>
      <c r="P42" s="1">
        <f t="shared" si="6"/>
        <v>46.246880399308893</v>
      </c>
      <c r="Q42" s="1">
        <f t="shared" si="6"/>
        <v>42.407371856402385</v>
      </c>
      <c r="R42" s="1">
        <f t="shared" si="6"/>
        <v>38.567863313495877</v>
      </c>
      <c r="S42" s="1">
        <f t="shared" si="7"/>
        <v>34.72835477058937</v>
      </c>
      <c r="T42" s="1">
        <f t="shared" si="7"/>
        <v>30.888846227682858</v>
      </c>
      <c r="U42" s="1">
        <f t="shared" si="7"/>
        <v>27.049337684776354</v>
      </c>
      <c r="V42" s="1">
        <f t="shared" si="7"/>
        <v>23.209829141869847</v>
      </c>
    </row>
    <row r="43" spans="1:22" x14ac:dyDescent="0.25">
      <c r="A43" s="1">
        <v>50</v>
      </c>
      <c r="C43" s="1">
        <f t="shared" si="6"/>
        <v>96.204933586337759</v>
      </c>
      <c r="D43" s="1">
        <f t="shared" si="6"/>
        <v>92.409867172675519</v>
      </c>
      <c r="E43" s="1">
        <f t="shared" si="6"/>
        <v>88.614800759013278</v>
      </c>
      <c r="F43" s="1">
        <f t="shared" si="6"/>
        <v>84.819734345351051</v>
      </c>
      <c r="G43" s="1">
        <f t="shared" si="6"/>
        <v>81.024667931688811</v>
      </c>
      <c r="H43" s="1">
        <f t="shared" si="6"/>
        <v>77.22960151802657</v>
      </c>
      <c r="I43" s="1">
        <f t="shared" si="6"/>
        <v>73.434535104364329</v>
      </c>
      <c r="J43" s="1">
        <f t="shared" si="6"/>
        <v>69.639468690702088</v>
      </c>
      <c r="K43" s="1">
        <f t="shared" si="6"/>
        <v>65.844402277039848</v>
      </c>
      <c r="L43" s="1">
        <f t="shared" si="6"/>
        <v>62.049335863377607</v>
      </c>
      <c r="M43" s="1">
        <f t="shared" si="6"/>
        <v>58.254269449715366</v>
      </c>
      <c r="N43" s="1">
        <f t="shared" si="6"/>
        <v>54.45920303605314</v>
      </c>
      <c r="O43" s="1">
        <f t="shared" si="6"/>
        <v>50.664136622390899</v>
      </c>
      <c r="P43" s="1">
        <f t="shared" si="6"/>
        <v>46.869070208728658</v>
      </c>
      <c r="Q43" s="1">
        <f t="shared" si="6"/>
        <v>43.074003795066417</v>
      </c>
      <c r="R43" s="1">
        <f t="shared" si="6"/>
        <v>39.278937381404177</v>
      </c>
      <c r="S43" s="1">
        <f t="shared" si="7"/>
        <v>35.483870967741936</v>
      </c>
      <c r="T43" s="1">
        <f t="shared" si="7"/>
        <v>31.688804554079702</v>
      </c>
      <c r="U43" s="1">
        <f t="shared" si="7"/>
        <v>27.893738140417462</v>
      </c>
      <c r="V43" s="1">
        <f t="shared" si="7"/>
        <v>24.098671726755221</v>
      </c>
    </row>
    <row r="44" spans="1:22" x14ac:dyDescent="0.25">
      <c r="A44" s="1">
        <v>51</v>
      </c>
      <c r="C44" s="1">
        <f t="shared" si="6"/>
        <v>96.248358656912401</v>
      </c>
      <c r="D44" s="1">
        <f t="shared" si="6"/>
        <v>92.496717313824789</v>
      </c>
      <c r="E44" s="1">
        <f t="shared" si="6"/>
        <v>88.74507597073719</v>
      </c>
      <c r="F44" s="1">
        <f t="shared" si="6"/>
        <v>84.993434627649606</v>
      </c>
      <c r="G44" s="1">
        <f t="shared" si="6"/>
        <v>81.241793284561993</v>
      </c>
      <c r="H44" s="1">
        <f t="shared" si="6"/>
        <v>77.490151941474394</v>
      </c>
      <c r="I44" s="1">
        <f t="shared" si="6"/>
        <v>73.738510598386796</v>
      </c>
      <c r="J44" s="1">
        <f t="shared" si="6"/>
        <v>69.986869255299197</v>
      </c>
      <c r="K44" s="1">
        <f t="shared" si="6"/>
        <v>66.235227912211599</v>
      </c>
      <c r="L44" s="1">
        <f t="shared" si="6"/>
        <v>62.483586569123993</v>
      </c>
      <c r="M44" s="1">
        <f t="shared" si="6"/>
        <v>58.731945226036395</v>
      </c>
      <c r="N44" s="1">
        <f t="shared" si="6"/>
        <v>54.980303882948789</v>
      </c>
      <c r="O44" s="1">
        <f t="shared" si="6"/>
        <v>51.22866253986119</v>
      </c>
      <c r="P44" s="1">
        <f t="shared" si="6"/>
        <v>47.477021196773592</v>
      </c>
      <c r="Q44" s="1">
        <f t="shared" si="6"/>
        <v>43.725379853685993</v>
      </c>
      <c r="R44" s="1">
        <f t="shared" si="6"/>
        <v>39.973738510598388</v>
      </c>
      <c r="S44" s="1">
        <f t="shared" si="7"/>
        <v>36.222097167510789</v>
      </c>
      <c r="T44" s="1">
        <f t="shared" si="7"/>
        <v>32.47045582442319</v>
      </c>
      <c r="U44" s="1">
        <f t="shared" si="7"/>
        <v>28.718814481335585</v>
      </c>
      <c r="V44" s="1">
        <f t="shared" si="7"/>
        <v>24.967173138247986</v>
      </c>
    </row>
    <row r="45" spans="1:22" x14ac:dyDescent="0.25">
      <c r="A45" s="1">
        <v>52</v>
      </c>
      <c r="C45" s="1">
        <f t="shared" si="6"/>
        <v>96.290801186943625</v>
      </c>
      <c r="D45" s="1">
        <f t="shared" si="6"/>
        <v>92.581602373887236</v>
      </c>
      <c r="E45" s="1">
        <f t="shared" si="6"/>
        <v>88.872403560830861</v>
      </c>
      <c r="F45" s="1">
        <f t="shared" si="6"/>
        <v>85.163204747774472</v>
      </c>
      <c r="G45" s="1">
        <f t="shared" si="6"/>
        <v>81.454005934718097</v>
      </c>
      <c r="H45" s="1">
        <f t="shared" si="6"/>
        <v>77.744807121661722</v>
      </c>
      <c r="I45" s="1">
        <f t="shared" si="6"/>
        <v>74.035608308605333</v>
      </c>
      <c r="J45" s="1">
        <f t="shared" si="6"/>
        <v>70.326409495548958</v>
      </c>
      <c r="K45" s="1">
        <f t="shared" si="6"/>
        <v>66.617210682492583</v>
      </c>
      <c r="L45" s="1">
        <f t="shared" si="6"/>
        <v>62.908011869436194</v>
      </c>
      <c r="M45" s="1">
        <f t="shared" si="6"/>
        <v>59.198813056379826</v>
      </c>
      <c r="N45" s="1">
        <f t="shared" si="6"/>
        <v>55.489614243323452</v>
      </c>
      <c r="O45" s="1">
        <f t="shared" si="6"/>
        <v>51.78041543026707</v>
      </c>
      <c r="P45" s="1">
        <f t="shared" si="6"/>
        <v>48.071216617210681</v>
      </c>
      <c r="Q45" s="1">
        <f t="shared" si="6"/>
        <v>44.362017804154306</v>
      </c>
      <c r="R45" s="1">
        <f t="shared" si="6"/>
        <v>40.652818991097924</v>
      </c>
      <c r="S45" s="1">
        <f t="shared" si="7"/>
        <v>36.943620178041549</v>
      </c>
      <c r="T45" s="1">
        <f t="shared" si="7"/>
        <v>33.234421364985167</v>
      </c>
      <c r="U45" s="1">
        <f t="shared" si="7"/>
        <v>29.525222551928788</v>
      </c>
      <c r="V45" s="1">
        <f t="shared" si="7"/>
        <v>25.816023738872406</v>
      </c>
    </row>
    <row r="46" spans="1:22" x14ac:dyDescent="0.25">
      <c r="A46" s="1">
        <v>53</v>
      </c>
      <c r="C46" s="1">
        <f t="shared" si="6"/>
        <v>96.332294150009162</v>
      </c>
      <c r="D46" s="1">
        <f t="shared" si="6"/>
        <v>92.664588300018337</v>
      </c>
      <c r="E46" s="1">
        <f t="shared" si="6"/>
        <v>88.996882450027499</v>
      </c>
      <c r="F46" s="1">
        <f t="shared" si="6"/>
        <v>85.329176600036689</v>
      </c>
      <c r="G46" s="1">
        <f t="shared" si="6"/>
        <v>81.661470750045851</v>
      </c>
      <c r="H46" s="1">
        <f t="shared" si="6"/>
        <v>77.993764900055012</v>
      </c>
      <c r="I46" s="1">
        <f t="shared" si="6"/>
        <v>74.326059050064188</v>
      </c>
      <c r="J46" s="1">
        <f t="shared" si="6"/>
        <v>70.65835320007335</v>
      </c>
      <c r="K46" s="1">
        <f t="shared" si="6"/>
        <v>66.990647350082526</v>
      </c>
      <c r="L46" s="1">
        <f t="shared" si="6"/>
        <v>63.322941500091687</v>
      </c>
      <c r="M46" s="1">
        <f t="shared" si="6"/>
        <v>59.655235650100856</v>
      </c>
      <c r="N46" s="1">
        <f t="shared" si="6"/>
        <v>55.987529800110039</v>
      </c>
      <c r="O46" s="1">
        <f t="shared" si="6"/>
        <v>52.319823950119201</v>
      </c>
      <c r="P46" s="1">
        <f t="shared" si="6"/>
        <v>48.652118100128369</v>
      </c>
      <c r="Q46" s="1">
        <f t="shared" si="6"/>
        <v>44.984412250137538</v>
      </c>
      <c r="R46" s="1">
        <f t="shared" si="6"/>
        <v>41.316706400146707</v>
      </c>
      <c r="S46" s="1">
        <f t="shared" si="7"/>
        <v>37.649000550155883</v>
      </c>
      <c r="T46" s="1">
        <f t="shared" si="7"/>
        <v>33.981294700165051</v>
      </c>
      <c r="U46" s="1">
        <f t="shared" si="7"/>
        <v>30.313588850174217</v>
      </c>
      <c r="V46" s="1">
        <f t="shared" si="7"/>
        <v>26.645883000183385</v>
      </c>
    </row>
  </sheetData>
  <sheetProtection sheet="1" objects="1" scenarios="1"/>
  <phoneticPr fontId="2" type="noConversion"/>
  <pageMargins left="0.7" right="0.7" top="0.78740157499999996" bottom="0.78740157499999996" header="0.3" footer="0.3"/>
  <pageSetup paperSize="9" orientation="portrait" horizontalDpi="4294967295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13" zoomScale="50" workbookViewId="0">
      <selection activeCell="U50" sqref="U50"/>
    </sheetView>
  </sheetViews>
  <sheetFormatPr baseColWidth="10" defaultColWidth="9.140625" defaultRowHeight="18.75" x14ac:dyDescent="0.3"/>
  <cols>
    <col min="1" max="16" width="11.42578125" customWidth="1"/>
    <col min="17" max="19" width="11.42578125" style="4" customWidth="1"/>
    <col min="20" max="20" width="11.42578125" style="13" customWidth="1"/>
    <col min="21" max="21" width="11.42578125" style="1" customWidth="1"/>
    <col min="22" max="22" width="5.85546875" style="1" bestFit="1" customWidth="1"/>
    <col min="23" max="23" width="7" style="1" bestFit="1" customWidth="1"/>
    <col min="24" max="24" width="6.42578125" style="1" bestFit="1" customWidth="1"/>
    <col min="25" max="32" width="7" style="1" bestFit="1" customWidth="1"/>
    <col min="33" max="256" width="11.42578125" customWidth="1"/>
  </cols>
  <sheetData>
    <row r="1" spans="1:33" ht="36.6" customHeight="1" x14ac:dyDescent="0.3">
      <c r="C1" t="s">
        <v>11</v>
      </c>
      <c r="U1" s="5" t="s">
        <v>12</v>
      </c>
    </row>
    <row r="2" spans="1:33" x14ac:dyDescent="0.3">
      <c r="A2" s="2" t="s">
        <v>2</v>
      </c>
      <c r="B2" s="2" t="s">
        <v>3</v>
      </c>
      <c r="C2" s="2">
        <v>8</v>
      </c>
      <c r="D2" s="2">
        <v>9</v>
      </c>
      <c r="E2" s="2">
        <v>10</v>
      </c>
      <c r="F2" s="2">
        <v>11</v>
      </c>
      <c r="G2" s="2" t="s">
        <v>4</v>
      </c>
      <c r="H2" s="2">
        <v>13</v>
      </c>
      <c r="I2" s="2">
        <v>14</v>
      </c>
      <c r="J2" s="2">
        <v>15</v>
      </c>
      <c r="K2" s="2" t="s">
        <v>5</v>
      </c>
      <c r="L2" s="2">
        <v>17</v>
      </c>
      <c r="M2" s="2">
        <v>18</v>
      </c>
      <c r="N2" s="2" t="s">
        <v>6</v>
      </c>
      <c r="O2" s="2" t="s">
        <v>2</v>
      </c>
      <c r="P2" s="2" t="s">
        <v>7</v>
      </c>
      <c r="Q2" s="3" t="s">
        <v>8</v>
      </c>
      <c r="R2" s="3" t="s">
        <v>9</v>
      </c>
      <c r="S2" s="3" t="s">
        <v>10</v>
      </c>
      <c r="T2" s="14" t="s">
        <v>2</v>
      </c>
      <c r="U2" s="6">
        <v>8</v>
      </c>
      <c r="V2" s="6">
        <v>9</v>
      </c>
      <c r="W2" s="6">
        <v>10</v>
      </c>
      <c r="X2" s="6">
        <v>11</v>
      </c>
      <c r="Y2" s="6">
        <v>12</v>
      </c>
      <c r="Z2" s="6">
        <v>13</v>
      </c>
      <c r="AA2" s="6">
        <v>14</v>
      </c>
      <c r="AB2" s="6">
        <v>15</v>
      </c>
      <c r="AC2" s="6">
        <v>16</v>
      </c>
      <c r="AD2" s="6">
        <v>17</v>
      </c>
      <c r="AE2" s="6">
        <v>18</v>
      </c>
      <c r="AF2" s="6">
        <v>19</v>
      </c>
      <c r="AG2" t="s">
        <v>10</v>
      </c>
    </row>
    <row r="3" spans="1:33" x14ac:dyDescent="0.3">
      <c r="A3">
        <v>1</v>
      </c>
      <c r="B3">
        <f>(0.0185*600)+(A3*0.305)</f>
        <v>11.404999999999999</v>
      </c>
      <c r="C3">
        <f t="shared" ref="C3:C52" si="0">-8+B3</f>
        <v>3.4049999999999994</v>
      </c>
      <c r="D3">
        <f>-9+B3</f>
        <v>2.4049999999999994</v>
      </c>
      <c r="E3">
        <f>-10+B3</f>
        <v>1.4049999999999994</v>
      </c>
      <c r="F3">
        <f>-11+B3</f>
        <v>0.40499999999999936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 s="4">
        <f>100-Q3</f>
        <v>0</v>
      </c>
      <c r="Q3" s="4">
        <f t="shared" ref="Q3:Q34" si="1">100*($B3-G3)/$B3</f>
        <v>100</v>
      </c>
      <c r="T3" s="13">
        <v>1</v>
      </c>
      <c r="U3" s="1">
        <f t="shared" ref="U3:U39" si="2">100*U$2/$B3</f>
        <v>70.144673388864533</v>
      </c>
      <c r="V3" s="1">
        <f>100*V2/$B3</f>
        <v>78.912757562472606</v>
      </c>
      <c r="W3" s="1">
        <f>100*W2/$B3</f>
        <v>87.680841736080666</v>
      </c>
      <c r="X3" s="1">
        <f>100*X2/$B3</f>
        <v>96.448925909688739</v>
      </c>
      <c r="Y3" s="1">
        <v>100</v>
      </c>
      <c r="Z3" s="1">
        <v>100</v>
      </c>
      <c r="AA3" s="1">
        <v>100</v>
      </c>
      <c r="AB3" s="1">
        <v>100</v>
      </c>
      <c r="AC3" s="1">
        <v>100</v>
      </c>
      <c r="AD3" s="1">
        <v>100</v>
      </c>
      <c r="AE3" s="1">
        <v>100</v>
      </c>
      <c r="AF3" s="1">
        <v>100</v>
      </c>
    </row>
    <row r="4" spans="1:33" x14ac:dyDescent="0.3">
      <c r="A4">
        <v>2</v>
      </c>
      <c r="B4">
        <f t="shared" ref="B4:B52" si="3">(0.0185*600)+(A4*0.305)</f>
        <v>11.709999999999999</v>
      </c>
      <c r="C4">
        <f t="shared" si="0"/>
        <v>3.7099999999999991</v>
      </c>
      <c r="D4">
        <f t="shared" ref="D4:D52" si="4">-9+B4</f>
        <v>2.7099999999999991</v>
      </c>
      <c r="E4">
        <f t="shared" ref="E4:E52" si="5">-10+B4</f>
        <v>1.7099999999999991</v>
      </c>
      <c r="F4">
        <f t="shared" ref="F4:F52" si="6">-11+B4</f>
        <v>0.70999999999999908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 s="4">
        <f t="shared" ref="P4:P52" si="7">100-Q4</f>
        <v>0</v>
      </c>
      <c r="Q4" s="4">
        <f t="shared" si="1"/>
        <v>100.00000000000001</v>
      </c>
      <c r="T4" s="13">
        <v>2</v>
      </c>
      <c r="U4" s="1">
        <f t="shared" si="2"/>
        <v>68.317677198975247</v>
      </c>
      <c r="V4" s="1">
        <f t="shared" ref="V4:AC19" si="8">100*V$2/$B4</f>
        <v>76.857386848847142</v>
      </c>
      <c r="W4" s="1">
        <f t="shared" si="8"/>
        <v>85.397096498719051</v>
      </c>
      <c r="X4" s="1">
        <f t="shared" si="8"/>
        <v>93.936806148590961</v>
      </c>
      <c r="Y4" s="1">
        <v>100</v>
      </c>
      <c r="Z4" s="1">
        <v>100</v>
      </c>
      <c r="AA4" s="1">
        <v>100</v>
      </c>
      <c r="AB4" s="1">
        <v>100</v>
      </c>
      <c r="AC4" s="1">
        <v>100</v>
      </c>
      <c r="AD4" s="1">
        <v>100</v>
      </c>
      <c r="AE4" s="1">
        <v>100</v>
      </c>
      <c r="AF4" s="1">
        <v>100</v>
      </c>
    </row>
    <row r="5" spans="1:33" x14ac:dyDescent="0.3">
      <c r="A5">
        <v>3</v>
      </c>
      <c r="B5">
        <f t="shared" si="3"/>
        <v>12.015000000000001</v>
      </c>
      <c r="C5">
        <f t="shared" si="0"/>
        <v>4.0150000000000006</v>
      </c>
      <c r="D5">
        <f t="shared" si="4"/>
        <v>3.0150000000000006</v>
      </c>
      <c r="E5">
        <f t="shared" si="5"/>
        <v>2.0150000000000006</v>
      </c>
      <c r="F5">
        <f t="shared" si="6"/>
        <v>1.0150000000000006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3</v>
      </c>
      <c r="P5" s="4">
        <f t="shared" si="7"/>
        <v>0</v>
      </c>
      <c r="Q5" s="4">
        <f t="shared" si="1"/>
        <v>100</v>
      </c>
      <c r="T5" s="13">
        <v>3</v>
      </c>
      <c r="U5" s="1">
        <f t="shared" si="2"/>
        <v>66.583437369954225</v>
      </c>
      <c r="V5" s="1">
        <f t="shared" si="8"/>
        <v>74.906367041198493</v>
      </c>
      <c r="W5" s="1">
        <f t="shared" si="8"/>
        <v>83.229296712442775</v>
      </c>
      <c r="X5" s="1">
        <f t="shared" si="8"/>
        <v>91.552226383687056</v>
      </c>
      <c r="Y5" s="1">
        <f t="shared" si="8"/>
        <v>99.875156054931338</v>
      </c>
      <c r="Z5" s="1">
        <v>100</v>
      </c>
      <c r="AA5" s="1">
        <v>100</v>
      </c>
      <c r="AB5" s="1">
        <v>100</v>
      </c>
      <c r="AC5" s="1">
        <v>100</v>
      </c>
      <c r="AD5" s="1">
        <v>100</v>
      </c>
      <c r="AE5" s="1">
        <v>100</v>
      </c>
      <c r="AF5" s="1">
        <v>100</v>
      </c>
    </row>
    <row r="6" spans="1:33" x14ac:dyDescent="0.3">
      <c r="A6">
        <v>4</v>
      </c>
      <c r="B6">
        <f t="shared" si="3"/>
        <v>12.32</v>
      </c>
      <c r="C6">
        <f t="shared" si="0"/>
        <v>4.32</v>
      </c>
      <c r="D6">
        <f t="shared" si="4"/>
        <v>3.3200000000000003</v>
      </c>
      <c r="E6">
        <f t="shared" si="5"/>
        <v>2.3200000000000003</v>
      </c>
      <c r="F6">
        <f t="shared" si="6"/>
        <v>1.3200000000000003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4</v>
      </c>
      <c r="P6" s="4">
        <f t="shared" si="7"/>
        <v>0</v>
      </c>
      <c r="Q6" s="4">
        <f t="shared" si="1"/>
        <v>100</v>
      </c>
      <c r="T6" s="13">
        <v>4</v>
      </c>
      <c r="U6" s="1">
        <f t="shared" si="2"/>
        <v>64.935064935064929</v>
      </c>
      <c r="V6" s="1">
        <f t="shared" si="8"/>
        <v>73.051948051948045</v>
      </c>
      <c r="W6" s="1">
        <f t="shared" si="8"/>
        <v>81.168831168831161</v>
      </c>
      <c r="X6" s="1">
        <f t="shared" si="8"/>
        <v>89.285714285714278</v>
      </c>
      <c r="Y6" s="1">
        <f t="shared" si="8"/>
        <v>97.402597402597394</v>
      </c>
      <c r="Z6" s="1">
        <v>100</v>
      </c>
      <c r="AA6" s="1">
        <v>100</v>
      </c>
      <c r="AB6" s="1">
        <v>100</v>
      </c>
      <c r="AC6" s="1">
        <v>100</v>
      </c>
      <c r="AD6" s="1">
        <v>100</v>
      </c>
      <c r="AE6" s="1">
        <v>100</v>
      </c>
      <c r="AF6" s="1">
        <v>100</v>
      </c>
    </row>
    <row r="7" spans="1:33" x14ac:dyDescent="0.3">
      <c r="A7">
        <v>5</v>
      </c>
      <c r="B7">
        <f t="shared" si="3"/>
        <v>12.625</v>
      </c>
      <c r="C7">
        <f t="shared" si="0"/>
        <v>4.625</v>
      </c>
      <c r="D7">
        <f t="shared" si="4"/>
        <v>3.625</v>
      </c>
      <c r="E7">
        <f t="shared" si="5"/>
        <v>2.625</v>
      </c>
      <c r="F7">
        <f t="shared" si="6"/>
        <v>1.625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5</v>
      </c>
      <c r="P7" s="4">
        <f t="shared" si="7"/>
        <v>0</v>
      </c>
      <c r="Q7" s="4">
        <f t="shared" si="1"/>
        <v>100</v>
      </c>
      <c r="T7" s="13">
        <v>5</v>
      </c>
      <c r="U7" s="1">
        <f t="shared" si="2"/>
        <v>63.366336633663366</v>
      </c>
      <c r="V7" s="1">
        <f t="shared" si="8"/>
        <v>71.287128712871294</v>
      </c>
      <c r="W7" s="1">
        <f t="shared" si="8"/>
        <v>79.207920792079207</v>
      </c>
      <c r="X7" s="1">
        <f t="shared" si="8"/>
        <v>87.128712871287135</v>
      </c>
      <c r="Y7" s="1">
        <f t="shared" si="8"/>
        <v>95.049504950495049</v>
      </c>
      <c r="Z7" s="1">
        <v>100</v>
      </c>
      <c r="AA7" s="1">
        <v>100</v>
      </c>
      <c r="AB7" s="1">
        <v>100</v>
      </c>
      <c r="AC7" s="1">
        <v>100</v>
      </c>
      <c r="AD7" s="1">
        <v>100</v>
      </c>
      <c r="AE7" s="1">
        <v>100</v>
      </c>
      <c r="AF7" s="1">
        <v>100</v>
      </c>
    </row>
    <row r="8" spans="1:33" x14ac:dyDescent="0.3">
      <c r="A8">
        <v>6</v>
      </c>
      <c r="B8">
        <f t="shared" si="3"/>
        <v>12.93</v>
      </c>
      <c r="C8">
        <f t="shared" si="0"/>
        <v>4.93</v>
      </c>
      <c r="D8">
        <f t="shared" si="4"/>
        <v>3.9299999999999997</v>
      </c>
      <c r="E8">
        <f t="shared" si="5"/>
        <v>2.9299999999999997</v>
      </c>
      <c r="F8">
        <f t="shared" si="6"/>
        <v>1.9299999999999997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6</v>
      </c>
      <c r="P8" s="4">
        <f t="shared" si="7"/>
        <v>0</v>
      </c>
      <c r="Q8" s="4">
        <f t="shared" si="1"/>
        <v>100</v>
      </c>
      <c r="T8" s="13">
        <v>6</v>
      </c>
      <c r="U8" s="1">
        <f t="shared" si="2"/>
        <v>61.871616395978343</v>
      </c>
      <c r="V8" s="1">
        <f t="shared" si="8"/>
        <v>69.60556844547564</v>
      </c>
      <c r="W8" s="1">
        <f t="shared" si="8"/>
        <v>77.33952049497293</v>
      </c>
      <c r="X8" s="1">
        <f t="shared" si="8"/>
        <v>85.073472544470221</v>
      </c>
      <c r="Y8" s="1">
        <f t="shared" si="8"/>
        <v>92.807424593967525</v>
      </c>
      <c r="Z8" s="1">
        <v>100</v>
      </c>
      <c r="AA8" s="1">
        <v>100</v>
      </c>
      <c r="AB8" s="1">
        <v>100</v>
      </c>
      <c r="AC8" s="1">
        <v>100</v>
      </c>
      <c r="AD8" s="1">
        <v>100</v>
      </c>
      <c r="AE8" s="1">
        <v>100</v>
      </c>
      <c r="AF8" s="1">
        <v>100</v>
      </c>
    </row>
    <row r="9" spans="1:33" x14ac:dyDescent="0.3">
      <c r="A9">
        <v>7</v>
      </c>
      <c r="B9">
        <f t="shared" si="3"/>
        <v>13.234999999999999</v>
      </c>
      <c r="C9">
        <f t="shared" si="0"/>
        <v>5.2349999999999994</v>
      </c>
      <c r="D9">
        <f t="shared" si="4"/>
        <v>4.2349999999999994</v>
      </c>
      <c r="E9">
        <f t="shared" si="5"/>
        <v>3.2349999999999994</v>
      </c>
      <c r="F9">
        <f t="shared" si="6"/>
        <v>2.2349999999999994</v>
      </c>
      <c r="G9">
        <f t="shared" ref="G9:G52" si="9">-12+B9</f>
        <v>1.2349999999999994</v>
      </c>
      <c r="H9">
        <f t="shared" ref="H9:H52" si="10">-13+B9</f>
        <v>0.23499999999999943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7</v>
      </c>
      <c r="P9" s="4">
        <f t="shared" si="7"/>
        <v>9.3313184737438633</v>
      </c>
      <c r="Q9" s="4">
        <f t="shared" si="1"/>
        <v>90.668681526256137</v>
      </c>
      <c r="T9" s="13">
        <v>7</v>
      </c>
      <c r="U9" s="1">
        <f t="shared" si="2"/>
        <v>60.44578768417076</v>
      </c>
      <c r="V9" s="1">
        <f t="shared" si="8"/>
        <v>68.001511144692103</v>
      </c>
      <c r="W9" s="1">
        <f t="shared" si="8"/>
        <v>75.557234605213452</v>
      </c>
      <c r="X9" s="1">
        <f t="shared" si="8"/>
        <v>83.112958065734801</v>
      </c>
      <c r="Y9" s="1">
        <f t="shared" si="8"/>
        <v>90.668681526256137</v>
      </c>
      <c r="Z9" s="1">
        <f t="shared" si="8"/>
        <v>98.224404986777486</v>
      </c>
      <c r="AA9" s="1">
        <v>100</v>
      </c>
      <c r="AB9" s="1">
        <v>100</v>
      </c>
      <c r="AC9" s="1">
        <v>100</v>
      </c>
      <c r="AD9" s="1">
        <v>100</v>
      </c>
      <c r="AE9" s="1">
        <v>100</v>
      </c>
      <c r="AF9" s="1">
        <v>100</v>
      </c>
    </row>
    <row r="10" spans="1:33" x14ac:dyDescent="0.3">
      <c r="A10">
        <v>8</v>
      </c>
      <c r="B10">
        <f t="shared" si="3"/>
        <v>13.54</v>
      </c>
      <c r="C10">
        <f t="shared" si="0"/>
        <v>5.5399999999999991</v>
      </c>
      <c r="D10">
        <f t="shared" si="4"/>
        <v>4.5399999999999991</v>
      </c>
      <c r="E10">
        <f t="shared" si="5"/>
        <v>3.5399999999999991</v>
      </c>
      <c r="F10">
        <f t="shared" si="6"/>
        <v>2.5399999999999991</v>
      </c>
      <c r="G10">
        <f t="shared" si="9"/>
        <v>1.5399999999999991</v>
      </c>
      <c r="H10">
        <f t="shared" si="10"/>
        <v>0.53999999999999915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8</v>
      </c>
      <c r="P10" s="4">
        <f t="shared" si="7"/>
        <v>11.37370753323485</v>
      </c>
      <c r="Q10" s="4">
        <f t="shared" si="1"/>
        <v>88.62629246676515</v>
      </c>
      <c r="T10" s="13">
        <v>8</v>
      </c>
      <c r="U10" s="1">
        <f t="shared" si="2"/>
        <v>59.084194977843431</v>
      </c>
      <c r="V10" s="1">
        <f t="shared" si="8"/>
        <v>66.469719350073859</v>
      </c>
      <c r="W10" s="1">
        <f t="shared" si="8"/>
        <v>73.855243722304294</v>
      </c>
      <c r="X10" s="1">
        <f t="shared" si="8"/>
        <v>81.240768094534715</v>
      </c>
      <c r="Y10" s="1">
        <f t="shared" si="8"/>
        <v>88.62629246676515</v>
      </c>
      <c r="Z10" s="1">
        <f t="shared" si="8"/>
        <v>96.011816838995571</v>
      </c>
      <c r="AA10" s="1">
        <v>100</v>
      </c>
      <c r="AB10" s="1">
        <v>100</v>
      </c>
      <c r="AC10" s="1">
        <v>100</v>
      </c>
      <c r="AD10" s="1">
        <v>100</v>
      </c>
      <c r="AE10" s="1">
        <v>100</v>
      </c>
      <c r="AF10" s="1">
        <v>100</v>
      </c>
    </row>
    <row r="11" spans="1:33" x14ac:dyDescent="0.3">
      <c r="A11">
        <v>9</v>
      </c>
      <c r="B11">
        <f t="shared" si="3"/>
        <v>13.844999999999999</v>
      </c>
      <c r="C11">
        <f t="shared" si="0"/>
        <v>5.8449999999999989</v>
      </c>
      <c r="D11">
        <f t="shared" si="4"/>
        <v>4.8449999999999989</v>
      </c>
      <c r="E11">
        <f t="shared" si="5"/>
        <v>3.8449999999999989</v>
      </c>
      <c r="F11">
        <f t="shared" si="6"/>
        <v>2.8449999999999989</v>
      </c>
      <c r="G11">
        <f t="shared" si="9"/>
        <v>1.8449999999999989</v>
      </c>
      <c r="H11">
        <f t="shared" si="10"/>
        <v>0.84499999999999886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9</v>
      </c>
      <c r="P11" s="4">
        <f t="shared" si="7"/>
        <v>13.326110509209087</v>
      </c>
      <c r="Q11" s="4">
        <f t="shared" si="1"/>
        <v>86.673889490790913</v>
      </c>
      <c r="T11" s="13">
        <v>9</v>
      </c>
      <c r="U11" s="1">
        <f t="shared" si="2"/>
        <v>57.782592993860604</v>
      </c>
      <c r="V11" s="1">
        <f t="shared" si="8"/>
        <v>65.005417118093177</v>
      </c>
      <c r="W11" s="1">
        <f t="shared" si="8"/>
        <v>72.228241242325751</v>
      </c>
      <c r="X11" s="1">
        <f t="shared" si="8"/>
        <v>79.451065366558325</v>
      </c>
      <c r="Y11" s="1">
        <f t="shared" si="8"/>
        <v>86.673889490790913</v>
      </c>
      <c r="Z11" s="1">
        <f t="shared" si="8"/>
        <v>93.896713615023486</v>
      </c>
      <c r="AA11" s="1">
        <v>100</v>
      </c>
      <c r="AB11" s="1">
        <v>100</v>
      </c>
      <c r="AC11" s="1">
        <v>100</v>
      </c>
      <c r="AD11" s="1">
        <v>100</v>
      </c>
      <c r="AE11" s="1">
        <v>100</v>
      </c>
      <c r="AF11" s="1">
        <v>100</v>
      </c>
    </row>
    <row r="12" spans="1:33" x14ac:dyDescent="0.3">
      <c r="A12">
        <v>10</v>
      </c>
      <c r="B12">
        <f t="shared" si="3"/>
        <v>14.149999999999999</v>
      </c>
      <c r="C12">
        <f t="shared" si="0"/>
        <v>6.1499999999999986</v>
      </c>
      <c r="D12">
        <f t="shared" si="4"/>
        <v>5.1499999999999986</v>
      </c>
      <c r="E12">
        <f t="shared" si="5"/>
        <v>4.1499999999999986</v>
      </c>
      <c r="F12">
        <f t="shared" si="6"/>
        <v>3.1499999999999986</v>
      </c>
      <c r="G12">
        <f t="shared" si="9"/>
        <v>2.1499999999999986</v>
      </c>
      <c r="H12">
        <f t="shared" si="10"/>
        <v>1.1499999999999986</v>
      </c>
      <c r="I12">
        <f t="shared" ref="I12:I52" si="11">-14+B12</f>
        <v>0.14999999999999858</v>
      </c>
      <c r="J12">
        <v>0</v>
      </c>
      <c r="K12">
        <v>0</v>
      </c>
      <c r="L12">
        <v>0</v>
      </c>
      <c r="M12">
        <v>0</v>
      </c>
      <c r="N12">
        <v>0</v>
      </c>
      <c r="O12">
        <v>10</v>
      </c>
      <c r="P12" s="4">
        <f t="shared" si="7"/>
        <v>15.194346289752644</v>
      </c>
      <c r="Q12" s="4">
        <f t="shared" si="1"/>
        <v>84.805653710247356</v>
      </c>
      <c r="T12" s="13">
        <v>10</v>
      </c>
      <c r="U12" s="1">
        <f t="shared" si="2"/>
        <v>56.537102473498237</v>
      </c>
      <c r="V12" s="1">
        <f t="shared" si="8"/>
        <v>63.604240282685517</v>
      </c>
      <c r="W12" s="1">
        <f t="shared" si="8"/>
        <v>70.671378091872796</v>
      </c>
      <c r="X12" s="1">
        <f t="shared" si="8"/>
        <v>77.738515901060083</v>
      </c>
      <c r="Y12" s="1">
        <f t="shared" si="8"/>
        <v>84.805653710247356</v>
      </c>
      <c r="Z12" s="1">
        <f t="shared" si="8"/>
        <v>91.872791519434642</v>
      </c>
      <c r="AA12" s="1">
        <f t="shared" si="8"/>
        <v>98.939929328621915</v>
      </c>
      <c r="AB12" s="1">
        <v>100</v>
      </c>
      <c r="AC12" s="1">
        <v>100</v>
      </c>
      <c r="AD12" s="1">
        <v>100</v>
      </c>
      <c r="AE12" s="1">
        <v>100</v>
      </c>
      <c r="AF12" s="1">
        <v>100</v>
      </c>
    </row>
    <row r="13" spans="1:33" x14ac:dyDescent="0.3">
      <c r="A13">
        <v>11</v>
      </c>
      <c r="B13">
        <f t="shared" si="3"/>
        <v>14.455</v>
      </c>
      <c r="C13">
        <f t="shared" si="0"/>
        <v>6.4550000000000001</v>
      </c>
      <c r="D13">
        <f t="shared" si="4"/>
        <v>5.4550000000000001</v>
      </c>
      <c r="E13">
        <f t="shared" si="5"/>
        <v>4.4550000000000001</v>
      </c>
      <c r="F13">
        <f t="shared" si="6"/>
        <v>3.4550000000000001</v>
      </c>
      <c r="G13">
        <f t="shared" si="9"/>
        <v>2.4550000000000001</v>
      </c>
      <c r="H13">
        <f t="shared" si="10"/>
        <v>1.4550000000000001</v>
      </c>
      <c r="I13">
        <f t="shared" si="11"/>
        <v>0.45500000000000007</v>
      </c>
      <c r="J13">
        <v>0</v>
      </c>
      <c r="K13">
        <v>0</v>
      </c>
      <c r="L13">
        <v>0</v>
      </c>
      <c r="M13">
        <v>0</v>
      </c>
      <c r="N13">
        <v>0</v>
      </c>
      <c r="O13">
        <v>11</v>
      </c>
      <c r="P13" s="4">
        <f t="shared" si="7"/>
        <v>16.98374264960222</v>
      </c>
      <c r="Q13" s="4">
        <f t="shared" si="1"/>
        <v>83.01625735039778</v>
      </c>
      <c r="T13" s="13">
        <v>11</v>
      </c>
      <c r="U13" s="1">
        <f t="shared" si="2"/>
        <v>55.344171566931855</v>
      </c>
      <c r="V13" s="1">
        <f t="shared" si="8"/>
        <v>62.262193012798342</v>
      </c>
      <c r="W13" s="1">
        <f t="shared" si="8"/>
        <v>69.180214458664821</v>
      </c>
      <c r="X13" s="1">
        <f t="shared" si="8"/>
        <v>76.098235904531307</v>
      </c>
      <c r="Y13" s="1">
        <f t="shared" si="8"/>
        <v>83.01625735039778</v>
      </c>
      <c r="Z13" s="1">
        <f t="shared" si="8"/>
        <v>89.934278796264266</v>
      </c>
      <c r="AA13" s="1">
        <f t="shared" si="8"/>
        <v>96.852300242130752</v>
      </c>
      <c r="AB13" s="1">
        <v>100</v>
      </c>
      <c r="AC13" s="1">
        <v>100</v>
      </c>
      <c r="AD13" s="1">
        <v>100</v>
      </c>
      <c r="AE13" s="1">
        <v>100</v>
      </c>
      <c r="AF13" s="1">
        <v>100</v>
      </c>
    </row>
    <row r="14" spans="1:33" x14ac:dyDescent="0.3">
      <c r="A14">
        <v>12</v>
      </c>
      <c r="B14">
        <f t="shared" si="3"/>
        <v>14.76</v>
      </c>
      <c r="C14">
        <f t="shared" si="0"/>
        <v>6.76</v>
      </c>
      <c r="D14">
        <f t="shared" si="4"/>
        <v>5.76</v>
      </c>
      <c r="E14">
        <f t="shared" si="5"/>
        <v>4.76</v>
      </c>
      <c r="F14">
        <f t="shared" si="6"/>
        <v>3.76</v>
      </c>
      <c r="G14">
        <f t="shared" si="9"/>
        <v>2.76</v>
      </c>
      <c r="H14">
        <f t="shared" si="10"/>
        <v>1.7599999999999998</v>
      </c>
      <c r="I14">
        <f t="shared" si="11"/>
        <v>0.75999999999999979</v>
      </c>
      <c r="J14">
        <v>0</v>
      </c>
      <c r="K14">
        <v>0</v>
      </c>
      <c r="L14">
        <v>0</v>
      </c>
      <c r="M14">
        <v>0</v>
      </c>
      <c r="N14">
        <v>0</v>
      </c>
      <c r="O14">
        <v>12</v>
      </c>
      <c r="P14" s="4">
        <f t="shared" si="7"/>
        <v>18.699186991869922</v>
      </c>
      <c r="Q14" s="4">
        <f t="shared" si="1"/>
        <v>81.300813008130078</v>
      </c>
      <c r="T14" s="13">
        <v>12</v>
      </c>
      <c r="U14" s="1">
        <f t="shared" si="2"/>
        <v>54.200542005420054</v>
      </c>
      <c r="V14" s="1">
        <f t="shared" si="8"/>
        <v>60.975609756097562</v>
      </c>
      <c r="W14" s="1">
        <f t="shared" si="8"/>
        <v>67.750677506775062</v>
      </c>
      <c r="X14" s="1">
        <f t="shared" si="8"/>
        <v>74.52574525745257</v>
      </c>
      <c r="Y14" s="1">
        <f t="shared" si="8"/>
        <v>81.300813008130078</v>
      </c>
      <c r="Z14" s="1">
        <f t="shared" si="8"/>
        <v>88.075880758807585</v>
      </c>
      <c r="AA14" s="1">
        <f t="shared" si="8"/>
        <v>94.850948509485093</v>
      </c>
      <c r="AB14" s="1">
        <v>100</v>
      </c>
      <c r="AC14" s="1">
        <v>100</v>
      </c>
      <c r="AD14" s="1">
        <v>100</v>
      </c>
      <c r="AE14" s="1">
        <v>100</v>
      </c>
      <c r="AF14" s="1">
        <v>100</v>
      </c>
    </row>
    <row r="15" spans="1:33" s="10" customFormat="1" x14ac:dyDescent="0.3">
      <c r="A15" s="10">
        <v>13</v>
      </c>
      <c r="B15" s="10">
        <f t="shared" si="3"/>
        <v>15.065</v>
      </c>
      <c r="C15" s="10">
        <f t="shared" si="0"/>
        <v>7.0649999999999995</v>
      </c>
      <c r="D15" s="10">
        <f t="shared" si="4"/>
        <v>6.0649999999999995</v>
      </c>
      <c r="E15" s="10">
        <f t="shared" si="5"/>
        <v>5.0649999999999995</v>
      </c>
      <c r="F15" s="10">
        <f t="shared" si="6"/>
        <v>4.0649999999999995</v>
      </c>
      <c r="G15" s="10">
        <f t="shared" si="9"/>
        <v>3.0649999999999995</v>
      </c>
      <c r="H15" s="10">
        <f t="shared" si="10"/>
        <v>2.0649999999999995</v>
      </c>
      <c r="I15" s="10">
        <f t="shared" si="11"/>
        <v>1.0649999999999995</v>
      </c>
      <c r="J15" s="10">
        <f t="shared" ref="J15:J52" si="12">-15+B15</f>
        <v>6.4999999999999503E-2</v>
      </c>
      <c r="K15" s="10">
        <v>0</v>
      </c>
      <c r="L15" s="10">
        <v>0</v>
      </c>
      <c r="M15" s="10">
        <v>0</v>
      </c>
      <c r="N15" s="10">
        <v>0</v>
      </c>
      <c r="O15" s="10">
        <v>13</v>
      </c>
      <c r="P15" s="11">
        <f t="shared" si="7"/>
        <v>20.345170925987389</v>
      </c>
      <c r="Q15" s="11">
        <f t="shared" si="1"/>
        <v>79.654829074012611</v>
      </c>
      <c r="R15" s="11"/>
      <c r="S15" s="11"/>
      <c r="T15" s="15">
        <v>13</v>
      </c>
      <c r="U15" s="12">
        <f t="shared" si="2"/>
        <v>53.103219382675078</v>
      </c>
      <c r="V15" s="12">
        <f t="shared" si="8"/>
        <v>59.741121805509458</v>
      </c>
      <c r="W15" s="12">
        <f t="shared" si="8"/>
        <v>66.379024228343852</v>
      </c>
      <c r="X15" s="12">
        <f t="shared" si="8"/>
        <v>73.016926651178224</v>
      </c>
      <c r="Y15" s="12">
        <f t="shared" si="8"/>
        <v>79.654829074012611</v>
      </c>
      <c r="Z15" s="12">
        <f t="shared" si="8"/>
        <v>86.292731496846997</v>
      </c>
      <c r="AA15" s="12">
        <f t="shared" si="8"/>
        <v>92.930633919681384</v>
      </c>
      <c r="AB15" s="12">
        <f t="shared" si="8"/>
        <v>99.56853634251577</v>
      </c>
      <c r="AC15" s="12">
        <v>100</v>
      </c>
      <c r="AD15" s="12">
        <v>100</v>
      </c>
      <c r="AE15" s="12">
        <v>100</v>
      </c>
      <c r="AF15" s="12">
        <v>100</v>
      </c>
    </row>
    <row r="16" spans="1:33" s="7" customFormat="1" x14ac:dyDescent="0.3">
      <c r="A16" s="7">
        <v>14</v>
      </c>
      <c r="B16" s="7">
        <f t="shared" si="3"/>
        <v>15.37</v>
      </c>
      <c r="C16" s="7">
        <f t="shared" si="0"/>
        <v>7.3699999999999992</v>
      </c>
      <c r="D16" s="7">
        <f t="shared" si="4"/>
        <v>6.3699999999999992</v>
      </c>
      <c r="E16" s="7">
        <f t="shared" si="5"/>
        <v>5.3699999999999992</v>
      </c>
      <c r="F16" s="7">
        <f t="shared" si="6"/>
        <v>4.3699999999999992</v>
      </c>
      <c r="G16" s="7">
        <f t="shared" si="9"/>
        <v>3.3699999999999992</v>
      </c>
      <c r="H16" s="7">
        <f t="shared" si="10"/>
        <v>2.3699999999999992</v>
      </c>
      <c r="I16" s="7">
        <f t="shared" si="11"/>
        <v>1.3699999999999992</v>
      </c>
      <c r="J16" s="7">
        <f t="shared" si="12"/>
        <v>0.36999999999999922</v>
      </c>
      <c r="K16" s="7">
        <v>0</v>
      </c>
      <c r="L16" s="7">
        <v>0</v>
      </c>
      <c r="M16" s="7">
        <v>0</v>
      </c>
      <c r="N16" s="7">
        <v>0</v>
      </c>
      <c r="O16" s="7">
        <v>14</v>
      </c>
      <c r="P16" s="8">
        <f t="shared" si="7"/>
        <v>21.925829538061151</v>
      </c>
      <c r="Q16" s="8">
        <f t="shared" si="1"/>
        <v>78.074170461938849</v>
      </c>
      <c r="R16" s="8"/>
      <c r="S16" s="8"/>
      <c r="T16" s="16">
        <v>14</v>
      </c>
      <c r="U16" s="9">
        <f t="shared" si="2"/>
        <v>52.049446974625894</v>
      </c>
      <c r="V16" s="9">
        <f t="shared" si="8"/>
        <v>58.555627846454136</v>
      </c>
      <c r="W16" s="9">
        <f t="shared" si="8"/>
        <v>65.061808718282379</v>
      </c>
      <c r="X16" s="9">
        <f t="shared" si="8"/>
        <v>71.567989590110614</v>
      </c>
      <c r="Y16" s="9">
        <f t="shared" si="8"/>
        <v>78.074170461938849</v>
      </c>
      <c r="Z16" s="9">
        <f t="shared" si="8"/>
        <v>84.580351333767084</v>
      </c>
      <c r="AA16" s="9">
        <f t="shared" si="8"/>
        <v>91.086532205595319</v>
      </c>
      <c r="AB16" s="9">
        <f t="shared" si="8"/>
        <v>97.592713077423554</v>
      </c>
      <c r="AC16" s="9">
        <v>100</v>
      </c>
      <c r="AD16" s="9">
        <v>100</v>
      </c>
      <c r="AE16" s="9">
        <v>100</v>
      </c>
      <c r="AF16" s="9">
        <v>100</v>
      </c>
    </row>
    <row r="17" spans="1:33" s="7" customFormat="1" x14ac:dyDescent="0.3">
      <c r="A17" s="7">
        <v>15</v>
      </c>
      <c r="B17" s="7">
        <f t="shared" si="3"/>
        <v>15.675000000000001</v>
      </c>
      <c r="C17" s="7">
        <f t="shared" si="0"/>
        <v>7.6750000000000007</v>
      </c>
      <c r="D17" s="7">
        <f t="shared" si="4"/>
        <v>6.6750000000000007</v>
      </c>
      <c r="E17" s="7">
        <f t="shared" si="5"/>
        <v>5.6750000000000007</v>
      </c>
      <c r="F17" s="7">
        <f t="shared" si="6"/>
        <v>4.6750000000000007</v>
      </c>
      <c r="G17" s="7">
        <f t="shared" si="9"/>
        <v>3.6750000000000007</v>
      </c>
      <c r="H17" s="7">
        <f t="shared" si="10"/>
        <v>2.6750000000000007</v>
      </c>
      <c r="I17" s="7">
        <f t="shared" si="11"/>
        <v>1.6750000000000007</v>
      </c>
      <c r="J17" s="7">
        <f t="shared" si="12"/>
        <v>0.67500000000000071</v>
      </c>
      <c r="K17" s="7">
        <v>0</v>
      </c>
      <c r="L17" s="7">
        <v>0</v>
      </c>
      <c r="M17" s="7">
        <v>0</v>
      </c>
      <c r="N17" s="7">
        <v>0</v>
      </c>
      <c r="O17" s="7">
        <v>15</v>
      </c>
      <c r="P17" s="8">
        <f t="shared" si="7"/>
        <v>23.444976076555022</v>
      </c>
      <c r="Q17" s="8">
        <f t="shared" si="1"/>
        <v>76.555023923444978</v>
      </c>
      <c r="R17" s="8"/>
      <c r="S17" s="8"/>
      <c r="T17" s="16">
        <v>15</v>
      </c>
      <c r="U17" s="9">
        <f t="shared" si="2"/>
        <v>51.036682615629985</v>
      </c>
      <c r="V17" s="9">
        <f t="shared" si="8"/>
        <v>57.41626794258373</v>
      </c>
      <c r="W17" s="9">
        <f t="shared" si="8"/>
        <v>63.795853269537474</v>
      </c>
      <c r="X17" s="9">
        <f t="shared" si="8"/>
        <v>70.175438596491219</v>
      </c>
      <c r="Y17" s="9">
        <f t="shared" si="8"/>
        <v>76.555023923444978</v>
      </c>
      <c r="Z17" s="9">
        <f t="shared" si="8"/>
        <v>82.934609250398722</v>
      </c>
      <c r="AA17" s="9">
        <f t="shared" si="8"/>
        <v>89.314194577352467</v>
      </c>
      <c r="AB17" s="9">
        <f t="shared" si="8"/>
        <v>95.693779904306211</v>
      </c>
      <c r="AC17" s="9">
        <v>100</v>
      </c>
      <c r="AD17" s="9">
        <v>100</v>
      </c>
      <c r="AE17" s="9">
        <v>100</v>
      </c>
      <c r="AF17" s="9">
        <v>100</v>
      </c>
    </row>
    <row r="18" spans="1:33" x14ac:dyDescent="0.3">
      <c r="A18">
        <v>16</v>
      </c>
      <c r="B18">
        <f t="shared" si="3"/>
        <v>15.98</v>
      </c>
      <c r="C18">
        <f t="shared" si="0"/>
        <v>7.98</v>
      </c>
      <c r="D18">
        <f t="shared" si="4"/>
        <v>6.98</v>
      </c>
      <c r="E18">
        <f t="shared" si="5"/>
        <v>5.98</v>
      </c>
      <c r="F18">
        <f t="shared" si="6"/>
        <v>4.9800000000000004</v>
      </c>
      <c r="G18">
        <f t="shared" si="9"/>
        <v>3.9800000000000004</v>
      </c>
      <c r="H18">
        <f t="shared" si="10"/>
        <v>2.9800000000000004</v>
      </c>
      <c r="I18">
        <f t="shared" si="11"/>
        <v>1.9800000000000004</v>
      </c>
      <c r="J18">
        <f t="shared" si="12"/>
        <v>0.98000000000000043</v>
      </c>
      <c r="K18">
        <v>0</v>
      </c>
      <c r="L18">
        <v>0</v>
      </c>
      <c r="M18">
        <v>0</v>
      </c>
      <c r="N18">
        <v>0</v>
      </c>
      <c r="O18">
        <v>16</v>
      </c>
      <c r="P18" s="4">
        <f t="shared" si="7"/>
        <v>24.906132665832288</v>
      </c>
      <c r="Q18" s="4">
        <f t="shared" si="1"/>
        <v>75.093867334167712</v>
      </c>
      <c r="R18" s="4">
        <f t="shared" ref="R18:R52" si="13">100*($B18-K18)/$B18</f>
        <v>100</v>
      </c>
      <c r="T18" s="13">
        <v>16</v>
      </c>
      <c r="U18" s="1">
        <f t="shared" si="2"/>
        <v>50.06257822277847</v>
      </c>
      <c r="V18" s="1">
        <f t="shared" si="8"/>
        <v>56.32040050062578</v>
      </c>
      <c r="W18" s="1">
        <f t="shared" si="8"/>
        <v>62.578222778473091</v>
      </c>
      <c r="X18" s="1">
        <f t="shared" si="8"/>
        <v>68.836045056320401</v>
      </c>
      <c r="Y18" s="1">
        <f t="shared" si="8"/>
        <v>75.093867334167712</v>
      </c>
      <c r="Z18" s="1">
        <f t="shared" si="8"/>
        <v>81.351689612015022</v>
      </c>
      <c r="AA18" s="1">
        <f t="shared" si="8"/>
        <v>87.609511889862333</v>
      </c>
      <c r="AB18" s="1">
        <f t="shared" si="8"/>
        <v>93.867334167709629</v>
      </c>
      <c r="AC18" s="1">
        <v>100</v>
      </c>
      <c r="AD18" s="1">
        <v>100</v>
      </c>
      <c r="AE18" s="1">
        <v>100</v>
      </c>
      <c r="AF18" s="1">
        <v>100</v>
      </c>
    </row>
    <row r="19" spans="1:33" x14ac:dyDescent="0.3">
      <c r="A19">
        <v>17</v>
      </c>
      <c r="B19">
        <f t="shared" si="3"/>
        <v>16.285</v>
      </c>
      <c r="C19">
        <f t="shared" si="0"/>
        <v>8.2850000000000001</v>
      </c>
      <c r="D19">
        <f t="shared" si="4"/>
        <v>7.2850000000000001</v>
      </c>
      <c r="E19">
        <f t="shared" si="5"/>
        <v>6.2850000000000001</v>
      </c>
      <c r="F19">
        <f t="shared" si="6"/>
        <v>5.2850000000000001</v>
      </c>
      <c r="G19">
        <f t="shared" si="9"/>
        <v>4.2850000000000001</v>
      </c>
      <c r="H19">
        <f t="shared" si="10"/>
        <v>3.2850000000000001</v>
      </c>
      <c r="I19">
        <f t="shared" si="11"/>
        <v>2.2850000000000001</v>
      </c>
      <c r="J19">
        <f t="shared" si="12"/>
        <v>1.2850000000000001</v>
      </c>
      <c r="K19">
        <f t="shared" ref="K19:K52" si="14">B19-16</f>
        <v>0.28500000000000014</v>
      </c>
      <c r="L19">
        <v>0</v>
      </c>
      <c r="M19">
        <v>0</v>
      </c>
      <c r="N19">
        <v>0</v>
      </c>
      <c r="O19">
        <v>17</v>
      </c>
      <c r="P19" s="4">
        <f t="shared" si="7"/>
        <v>26.312557568314404</v>
      </c>
      <c r="Q19" s="4">
        <f t="shared" si="1"/>
        <v>73.687442431685596</v>
      </c>
      <c r="R19" s="4">
        <f t="shared" si="13"/>
        <v>98.249923242247462</v>
      </c>
      <c r="T19" s="13">
        <v>17</v>
      </c>
      <c r="U19" s="1">
        <f t="shared" si="2"/>
        <v>49.124961621123731</v>
      </c>
      <c r="V19" s="1">
        <f t="shared" si="8"/>
        <v>55.265581823764201</v>
      </c>
      <c r="W19" s="1">
        <f t="shared" si="8"/>
        <v>61.406202026404664</v>
      </c>
      <c r="X19" s="1">
        <f t="shared" si="8"/>
        <v>67.546822229045134</v>
      </c>
      <c r="Y19" s="1">
        <f t="shared" si="8"/>
        <v>73.687442431685596</v>
      </c>
      <c r="Z19" s="1">
        <f t="shared" si="8"/>
        <v>79.828062634326059</v>
      </c>
      <c r="AA19" s="1">
        <f t="shared" si="8"/>
        <v>85.968682836966536</v>
      </c>
      <c r="AB19" s="1">
        <f t="shared" si="8"/>
        <v>92.109303039606999</v>
      </c>
      <c r="AC19" s="1">
        <f t="shared" si="8"/>
        <v>98.249923242247462</v>
      </c>
      <c r="AD19" s="1">
        <v>100</v>
      </c>
      <c r="AE19" s="1">
        <v>100</v>
      </c>
      <c r="AF19" s="1">
        <v>100</v>
      </c>
    </row>
    <row r="20" spans="1:33" x14ac:dyDescent="0.3">
      <c r="A20">
        <v>18</v>
      </c>
      <c r="B20">
        <f t="shared" si="3"/>
        <v>16.59</v>
      </c>
      <c r="C20">
        <f t="shared" si="0"/>
        <v>8.59</v>
      </c>
      <c r="D20">
        <f t="shared" si="4"/>
        <v>7.59</v>
      </c>
      <c r="E20">
        <f t="shared" si="5"/>
        <v>6.59</v>
      </c>
      <c r="F20">
        <f t="shared" si="6"/>
        <v>5.59</v>
      </c>
      <c r="G20">
        <f t="shared" si="9"/>
        <v>4.59</v>
      </c>
      <c r="H20">
        <f t="shared" si="10"/>
        <v>3.59</v>
      </c>
      <c r="I20">
        <f t="shared" si="11"/>
        <v>2.59</v>
      </c>
      <c r="J20">
        <f t="shared" si="12"/>
        <v>1.5899999999999999</v>
      </c>
      <c r="K20">
        <f t="shared" si="14"/>
        <v>0.58999999999999986</v>
      </c>
      <c r="L20">
        <v>0</v>
      </c>
      <c r="M20">
        <v>0</v>
      </c>
      <c r="N20">
        <v>0</v>
      </c>
      <c r="O20">
        <v>18</v>
      </c>
      <c r="P20" s="4">
        <f t="shared" si="7"/>
        <v>27.667269439421332</v>
      </c>
      <c r="Q20" s="4">
        <f t="shared" si="1"/>
        <v>72.332730560578668</v>
      </c>
      <c r="R20" s="4">
        <f t="shared" si="13"/>
        <v>96.443640747438224</v>
      </c>
      <c r="T20" s="13">
        <v>18</v>
      </c>
      <c r="U20" s="1">
        <f t="shared" si="2"/>
        <v>48.221820373719112</v>
      </c>
      <c r="V20" s="1">
        <f t="shared" ref="V20:AC29" si="15">100*V$2/$B20</f>
        <v>54.249547920433997</v>
      </c>
      <c r="W20" s="1">
        <f t="shared" si="15"/>
        <v>60.277275467148883</v>
      </c>
      <c r="X20" s="1">
        <f t="shared" si="15"/>
        <v>66.305003013863768</v>
      </c>
      <c r="Y20" s="1">
        <f t="shared" si="15"/>
        <v>72.332730560578668</v>
      </c>
      <c r="Z20" s="1">
        <f t="shared" si="15"/>
        <v>78.360458107293553</v>
      </c>
      <c r="AA20" s="1">
        <f t="shared" si="15"/>
        <v>84.388185654008439</v>
      </c>
      <c r="AB20" s="1">
        <f t="shared" si="15"/>
        <v>90.415913200723324</v>
      </c>
      <c r="AC20" s="1">
        <f t="shared" si="15"/>
        <v>96.443640747438224</v>
      </c>
      <c r="AD20" s="1">
        <v>100</v>
      </c>
      <c r="AE20" s="1">
        <v>100</v>
      </c>
      <c r="AF20" s="1">
        <v>100</v>
      </c>
    </row>
    <row r="21" spans="1:33" x14ac:dyDescent="0.3">
      <c r="A21">
        <v>19</v>
      </c>
      <c r="B21">
        <f t="shared" si="3"/>
        <v>16.895</v>
      </c>
      <c r="C21">
        <f t="shared" si="0"/>
        <v>8.8949999999999996</v>
      </c>
      <c r="D21">
        <f t="shared" si="4"/>
        <v>7.8949999999999996</v>
      </c>
      <c r="E21">
        <f t="shared" si="5"/>
        <v>6.8949999999999996</v>
      </c>
      <c r="F21">
        <f t="shared" si="6"/>
        <v>5.8949999999999996</v>
      </c>
      <c r="G21">
        <f t="shared" si="9"/>
        <v>4.8949999999999996</v>
      </c>
      <c r="H21">
        <f t="shared" si="10"/>
        <v>3.8949999999999996</v>
      </c>
      <c r="I21">
        <f t="shared" si="11"/>
        <v>2.8949999999999996</v>
      </c>
      <c r="J21">
        <f t="shared" si="12"/>
        <v>1.8949999999999996</v>
      </c>
      <c r="K21">
        <f t="shared" si="14"/>
        <v>0.89499999999999957</v>
      </c>
      <c r="L21">
        <v>0</v>
      </c>
      <c r="M21">
        <v>0</v>
      </c>
      <c r="N21">
        <v>0</v>
      </c>
      <c r="O21">
        <v>19</v>
      </c>
      <c r="P21" s="4">
        <f t="shared" si="7"/>
        <v>28.973068955312215</v>
      </c>
      <c r="Q21" s="4">
        <f t="shared" si="1"/>
        <v>71.026931044687785</v>
      </c>
      <c r="R21" s="4">
        <f t="shared" si="13"/>
        <v>94.702574726250376</v>
      </c>
      <c r="T21" s="13">
        <v>19</v>
      </c>
      <c r="U21" s="1">
        <f t="shared" si="2"/>
        <v>47.351287363125188</v>
      </c>
      <c r="V21" s="1">
        <f t="shared" si="15"/>
        <v>53.270198283515832</v>
      </c>
      <c r="W21" s="1">
        <f t="shared" si="15"/>
        <v>59.189109203906483</v>
      </c>
      <c r="X21" s="1">
        <f t="shared" si="15"/>
        <v>65.108020124297127</v>
      </c>
      <c r="Y21" s="1">
        <f t="shared" si="15"/>
        <v>71.026931044687785</v>
      </c>
      <c r="Z21" s="1">
        <f t="shared" si="15"/>
        <v>76.945841965078429</v>
      </c>
      <c r="AA21" s="1">
        <f t="shared" si="15"/>
        <v>82.864752885469073</v>
      </c>
      <c r="AB21" s="1">
        <f t="shared" si="15"/>
        <v>88.783663805859717</v>
      </c>
      <c r="AC21" s="1">
        <f t="shared" si="15"/>
        <v>94.702574726250376</v>
      </c>
      <c r="AD21" s="1">
        <v>100</v>
      </c>
      <c r="AE21" s="1">
        <v>100</v>
      </c>
      <c r="AF21" s="1">
        <v>100</v>
      </c>
    </row>
    <row r="22" spans="1:33" x14ac:dyDescent="0.3">
      <c r="A22">
        <v>20</v>
      </c>
      <c r="B22">
        <f t="shared" si="3"/>
        <v>17.2</v>
      </c>
      <c r="C22">
        <f t="shared" si="0"/>
        <v>9.1999999999999993</v>
      </c>
      <c r="D22">
        <f t="shared" si="4"/>
        <v>8.1999999999999993</v>
      </c>
      <c r="E22">
        <f t="shared" si="5"/>
        <v>7.1999999999999993</v>
      </c>
      <c r="F22">
        <f t="shared" si="6"/>
        <v>6.1999999999999993</v>
      </c>
      <c r="G22">
        <f t="shared" si="9"/>
        <v>5.1999999999999993</v>
      </c>
      <c r="H22">
        <f t="shared" si="10"/>
        <v>4.1999999999999993</v>
      </c>
      <c r="I22">
        <f t="shared" si="11"/>
        <v>3.1999999999999993</v>
      </c>
      <c r="J22">
        <f t="shared" si="12"/>
        <v>2.1999999999999993</v>
      </c>
      <c r="K22">
        <f t="shared" si="14"/>
        <v>1.1999999999999993</v>
      </c>
      <c r="L22">
        <f t="shared" ref="L22:L52" si="16">-17+B22</f>
        <v>0.19999999999999929</v>
      </c>
      <c r="M22">
        <v>0</v>
      </c>
      <c r="N22">
        <v>0</v>
      </c>
      <c r="O22">
        <v>20</v>
      </c>
      <c r="P22" s="4">
        <f t="shared" si="7"/>
        <v>30.232558139534888</v>
      </c>
      <c r="Q22" s="4">
        <f t="shared" si="1"/>
        <v>69.767441860465112</v>
      </c>
      <c r="R22" s="4">
        <f t="shared" si="13"/>
        <v>93.023255813953497</v>
      </c>
      <c r="T22" s="13">
        <v>20</v>
      </c>
      <c r="U22" s="1">
        <f t="shared" si="2"/>
        <v>46.511627906976749</v>
      </c>
      <c r="V22" s="1">
        <f t="shared" si="15"/>
        <v>52.325581395348841</v>
      </c>
      <c r="W22" s="1">
        <f t="shared" si="15"/>
        <v>58.139534883720934</v>
      </c>
      <c r="X22" s="1">
        <f t="shared" si="15"/>
        <v>63.953488372093027</v>
      </c>
      <c r="Y22" s="1">
        <f t="shared" si="15"/>
        <v>69.767441860465112</v>
      </c>
      <c r="Z22" s="1">
        <f t="shared" si="15"/>
        <v>75.581395348837219</v>
      </c>
      <c r="AA22" s="1">
        <f t="shared" si="15"/>
        <v>81.395348837209312</v>
      </c>
      <c r="AB22" s="1">
        <f t="shared" si="15"/>
        <v>87.209302325581405</v>
      </c>
      <c r="AC22" s="1">
        <f t="shared" si="15"/>
        <v>93.023255813953497</v>
      </c>
      <c r="AD22" s="1">
        <f t="shared" ref="AD22:AD39" si="17">100*AD$2/$B22</f>
        <v>98.83720930232559</v>
      </c>
      <c r="AE22" s="1">
        <v>100</v>
      </c>
      <c r="AF22" s="1">
        <v>100</v>
      </c>
    </row>
    <row r="23" spans="1:33" x14ac:dyDescent="0.3">
      <c r="A23">
        <v>21</v>
      </c>
      <c r="B23">
        <f t="shared" si="3"/>
        <v>17.504999999999999</v>
      </c>
      <c r="C23">
        <f t="shared" si="0"/>
        <v>9.504999999999999</v>
      </c>
      <c r="D23">
        <f t="shared" si="4"/>
        <v>8.504999999999999</v>
      </c>
      <c r="E23">
        <f t="shared" si="5"/>
        <v>7.504999999999999</v>
      </c>
      <c r="F23">
        <f t="shared" si="6"/>
        <v>6.504999999999999</v>
      </c>
      <c r="G23">
        <f t="shared" si="9"/>
        <v>5.504999999999999</v>
      </c>
      <c r="H23">
        <f t="shared" si="10"/>
        <v>4.504999999999999</v>
      </c>
      <c r="I23">
        <f t="shared" si="11"/>
        <v>3.504999999999999</v>
      </c>
      <c r="J23">
        <f t="shared" si="12"/>
        <v>2.504999999999999</v>
      </c>
      <c r="K23">
        <f t="shared" si="14"/>
        <v>1.504999999999999</v>
      </c>
      <c r="L23">
        <f t="shared" si="16"/>
        <v>0.50499999999999901</v>
      </c>
      <c r="M23">
        <f t="shared" ref="M23:M52" si="18">-18+B23</f>
        <v>-0.49500000000000099</v>
      </c>
      <c r="N23">
        <v>0</v>
      </c>
      <c r="O23">
        <v>21</v>
      </c>
      <c r="P23" s="4">
        <f t="shared" si="7"/>
        <v>31.448157669237361</v>
      </c>
      <c r="Q23" s="4">
        <f t="shared" si="1"/>
        <v>68.551842330762639</v>
      </c>
      <c r="R23" s="4">
        <f t="shared" si="13"/>
        <v>91.402456441016852</v>
      </c>
      <c r="T23" s="13">
        <v>21</v>
      </c>
      <c r="U23" s="1">
        <f t="shared" si="2"/>
        <v>45.701228220508426</v>
      </c>
      <c r="V23" s="1">
        <f t="shared" si="15"/>
        <v>51.413881748071979</v>
      </c>
      <c r="W23" s="1">
        <f t="shared" si="15"/>
        <v>57.126535275635533</v>
      </c>
      <c r="X23" s="1">
        <f t="shared" si="15"/>
        <v>62.839188803199093</v>
      </c>
      <c r="Y23" s="1">
        <f t="shared" si="15"/>
        <v>68.551842330762639</v>
      </c>
      <c r="Z23" s="1">
        <f t="shared" si="15"/>
        <v>74.2644958583262</v>
      </c>
      <c r="AA23" s="1">
        <f t="shared" si="15"/>
        <v>79.977149385889746</v>
      </c>
      <c r="AB23" s="1">
        <f t="shared" si="15"/>
        <v>85.689802913453306</v>
      </c>
      <c r="AC23" s="1">
        <f t="shared" si="15"/>
        <v>91.402456441016852</v>
      </c>
      <c r="AD23" s="1">
        <f t="shared" si="17"/>
        <v>97.115109968580413</v>
      </c>
      <c r="AE23" s="1">
        <v>100</v>
      </c>
      <c r="AF23" s="1">
        <v>100</v>
      </c>
    </row>
    <row r="24" spans="1:33" x14ac:dyDescent="0.3">
      <c r="A24">
        <v>22</v>
      </c>
      <c r="B24">
        <f t="shared" si="3"/>
        <v>17.809999999999999</v>
      </c>
      <c r="C24">
        <f t="shared" si="0"/>
        <v>9.8099999999999987</v>
      </c>
      <c r="D24">
        <f t="shared" si="4"/>
        <v>8.8099999999999987</v>
      </c>
      <c r="E24">
        <f t="shared" si="5"/>
        <v>7.8099999999999987</v>
      </c>
      <c r="F24">
        <f t="shared" si="6"/>
        <v>6.8099999999999987</v>
      </c>
      <c r="G24">
        <f t="shared" si="9"/>
        <v>5.8099999999999987</v>
      </c>
      <c r="H24">
        <f t="shared" si="10"/>
        <v>4.8099999999999987</v>
      </c>
      <c r="I24">
        <f t="shared" si="11"/>
        <v>3.8099999999999987</v>
      </c>
      <c r="J24">
        <f t="shared" si="12"/>
        <v>2.8099999999999987</v>
      </c>
      <c r="K24">
        <f t="shared" si="14"/>
        <v>1.8099999999999987</v>
      </c>
      <c r="L24">
        <f t="shared" si="16"/>
        <v>0.80999999999999872</v>
      </c>
      <c r="M24">
        <f t="shared" si="18"/>
        <v>-0.19000000000000128</v>
      </c>
      <c r="N24">
        <v>0</v>
      </c>
      <c r="O24">
        <v>22</v>
      </c>
      <c r="P24" s="4">
        <f t="shared" si="7"/>
        <v>32.622122403144303</v>
      </c>
      <c r="Q24" s="4">
        <f t="shared" si="1"/>
        <v>67.377877596855697</v>
      </c>
      <c r="R24" s="4">
        <f t="shared" si="13"/>
        <v>89.837170129140944</v>
      </c>
      <c r="T24" s="13">
        <v>22</v>
      </c>
      <c r="U24" s="1">
        <f t="shared" si="2"/>
        <v>44.918585064570472</v>
      </c>
      <c r="V24" s="1">
        <f t="shared" si="15"/>
        <v>50.533408197641776</v>
      </c>
      <c r="W24" s="1">
        <f t="shared" si="15"/>
        <v>56.148231330713088</v>
      </c>
      <c r="X24" s="1">
        <f t="shared" si="15"/>
        <v>61.763054463784393</v>
      </c>
      <c r="Y24" s="1">
        <f t="shared" si="15"/>
        <v>67.377877596855697</v>
      </c>
      <c r="Z24" s="1">
        <f t="shared" si="15"/>
        <v>72.992700729927009</v>
      </c>
      <c r="AA24" s="1">
        <f t="shared" si="15"/>
        <v>78.60752386299832</v>
      </c>
      <c r="AB24" s="1">
        <f t="shared" si="15"/>
        <v>84.222346996069632</v>
      </c>
      <c r="AC24" s="1">
        <f t="shared" si="15"/>
        <v>89.837170129140944</v>
      </c>
      <c r="AD24" s="1">
        <f t="shared" si="17"/>
        <v>95.451993262212241</v>
      </c>
      <c r="AE24" s="1">
        <v>100</v>
      </c>
      <c r="AF24" s="1">
        <v>100</v>
      </c>
    </row>
    <row r="25" spans="1:33" x14ac:dyDescent="0.3">
      <c r="A25">
        <v>23</v>
      </c>
      <c r="B25">
        <f t="shared" si="3"/>
        <v>18.114999999999998</v>
      </c>
      <c r="C25">
        <f t="shared" si="0"/>
        <v>10.114999999999998</v>
      </c>
      <c r="D25">
        <f t="shared" si="4"/>
        <v>9.1149999999999984</v>
      </c>
      <c r="E25">
        <f t="shared" si="5"/>
        <v>8.1149999999999984</v>
      </c>
      <c r="F25">
        <f t="shared" si="6"/>
        <v>7.1149999999999984</v>
      </c>
      <c r="G25">
        <f t="shared" si="9"/>
        <v>6.1149999999999984</v>
      </c>
      <c r="H25">
        <f t="shared" si="10"/>
        <v>5.1149999999999984</v>
      </c>
      <c r="I25">
        <f t="shared" si="11"/>
        <v>4.1149999999999984</v>
      </c>
      <c r="J25">
        <f t="shared" si="12"/>
        <v>3.1149999999999984</v>
      </c>
      <c r="K25">
        <f t="shared" si="14"/>
        <v>2.1149999999999984</v>
      </c>
      <c r="L25">
        <f t="shared" si="16"/>
        <v>1.1149999999999984</v>
      </c>
      <c r="M25">
        <f t="shared" si="18"/>
        <v>0.11499999999999844</v>
      </c>
      <c r="N25">
        <v>0</v>
      </c>
      <c r="O25">
        <v>23</v>
      </c>
      <c r="P25" s="4">
        <f t="shared" si="7"/>
        <v>33.756555340877725</v>
      </c>
      <c r="Q25" s="4">
        <f t="shared" si="1"/>
        <v>66.243444659122275</v>
      </c>
      <c r="R25" s="4">
        <f t="shared" si="13"/>
        <v>88.324592878829705</v>
      </c>
      <c r="T25" s="13">
        <v>23</v>
      </c>
      <c r="U25" s="1">
        <f t="shared" si="2"/>
        <v>44.162296439414853</v>
      </c>
      <c r="V25" s="1">
        <f t="shared" si="15"/>
        <v>49.682583494341714</v>
      </c>
      <c r="W25" s="1">
        <f t="shared" si="15"/>
        <v>55.202870549268567</v>
      </c>
      <c r="X25" s="1">
        <f t="shared" si="15"/>
        <v>60.723157604195421</v>
      </c>
      <c r="Y25" s="1">
        <f t="shared" si="15"/>
        <v>66.243444659122275</v>
      </c>
      <c r="Z25" s="1">
        <f t="shared" si="15"/>
        <v>71.763731714049143</v>
      </c>
      <c r="AA25" s="1">
        <f t="shared" si="15"/>
        <v>77.284018768975997</v>
      </c>
      <c r="AB25" s="1">
        <f t="shared" si="15"/>
        <v>82.804305823902851</v>
      </c>
      <c r="AC25" s="1">
        <f t="shared" si="15"/>
        <v>88.324592878829705</v>
      </c>
      <c r="AD25" s="1">
        <f t="shared" si="17"/>
        <v>93.844879933756559</v>
      </c>
      <c r="AE25" s="1">
        <f t="shared" ref="AE25:AE39" si="19">100*AE$2/$B25</f>
        <v>99.365166988683427</v>
      </c>
      <c r="AF25" s="1">
        <v>100</v>
      </c>
    </row>
    <row r="26" spans="1:33" x14ac:dyDescent="0.3">
      <c r="A26">
        <v>24</v>
      </c>
      <c r="B26">
        <f t="shared" si="3"/>
        <v>18.420000000000002</v>
      </c>
      <c r="C26">
        <f t="shared" si="0"/>
        <v>10.420000000000002</v>
      </c>
      <c r="D26">
        <f t="shared" si="4"/>
        <v>9.4200000000000017</v>
      </c>
      <c r="E26">
        <f t="shared" si="5"/>
        <v>8.4200000000000017</v>
      </c>
      <c r="F26">
        <f t="shared" si="6"/>
        <v>7.4200000000000017</v>
      </c>
      <c r="G26">
        <f t="shared" si="9"/>
        <v>6.4200000000000017</v>
      </c>
      <c r="H26">
        <f t="shared" si="10"/>
        <v>5.4200000000000017</v>
      </c>
      <c r="I26">
        <f t="shared" si="11"/>
        <v>4.4200000000000017</v>
      </c>
      <c r="J26">
        <f t="shared" si="12"/>
        <v>3.4200000000000017</v>
      </c>
      <c r="K26">
        <f t="shared" si="14"/>
        <v>2.4200000000000017</v>
      </c>
      <c r="L26">
        <f t="shared" si="16"/>
        <v>1.4200000000000017</v>
      </c>
      <c r="M26">
        <f t="shared" si="18"/>
        <v>0.42000000000000171</v>
      </c>
      <c r="N26">
        <v>0</v>
      </c>
      <c r="O26">
        <v>24</v>
      </c>
      <c r="P26" s="4">
        <f t="shared" si="7"/>
        <v>34.853420195439739</v>
      </c>
      <c r="Q26" s="4">
        <f t="shared" si="1"/>
        <v>65.146579804560261</v>
      </c>
      <c r="R26" s="4">
        <f t="shared" si="13"/>
        <v>86.862106406080343</v>
      </c>
      <c r="T26" s="13">
        <v>24</v>
      </c>
      <c r="U26" s="1">
        <f t="shared" si="2"/>
        <v>43.431053203040172</v>
      </c>
      <c r="V26" s="1">
        <f t="shared" si="15"/>
        <v>48.859934853420192</v>
      </c>
      <c r="W26" s="1">
        <f t="shared" si="15"/>
        <v>54.288816503800213</v>
      </c>
      <c r="X26" s="1">
        <f t="shared" si="15"/>
        <v>59.717698154180233</v>
      </c>
      <c r="Y26" s="1">
        <f t="shared" si="15"/>
        <v>65.146579804560261</v>
      </c>
      <c r="Z26" s="1">
        <f t="shared" si="15"/>
        <v>70.575461454940282</v>
      </c>
      <c r="AA26" s="1">
        <f t="shared" si="15"/>
        <v>76.004343105320302</v>
      </c>
      <c r="AB26" s="1">
        <f t="shared" si="15"/>
        <v>81.433224755700323</v>
      </c>
      <c r="AC26" s="1">
        <f t="shared" si="15"/>
        <v>86.862106406080343</v>
      </c>
      <c r="AD26" s="1">
        <f t="shared" si="17"/>
        <v>92.290988056460364</v>
      </c>
      <c r="AE26" s="1">
        <f t="shared" si="19"/>
        <v>97.719869706840385</v>
      </c>
      <c r="AF26" s="1">
        <v>100</v>
      </c>
    </row>
    <row r="27" spans="1:33" x14ac:dyDescent="0.3">
      <c r="A27">
        <v>25</v>
      </c>
      <c r="B27">
        <f t="shared" si="3"/>
        <v>18.725000000000001</v>
      </c>
      <c r="C27">
        <f t="shared" si="0"/>
        <v>10.725000000000001</v>
      </c>
      <c r="D27">
        <f t="shared" si="4"/>
        <v>9.7250000000000014</v>
      </c>
      <c r="E27">
        <f t="shared" si="5"/>
        <v>8.7250000000000014</v>
      </c>
      <c r="F27">
        <f t="shared" si="6"/>
        <v>7.7250000000000014</v>
      </c>
      <c r="G27">
        <f t="shared" si="9"/>
        <v>6.7250000000000014</v>
      </c>
      <c r="H27">
        <f t="shared" si="10"/>
        <v>5.7250000000000014</v>
      </c>
      <c r="I27">
        <f t="shared" si="11"/>
        <v>4.7250000000000014</v>
      </c>
      <c r="J27">
        <f t="shared" si="12"/>
        <v>3.7250000000000014</v>
      </c>
      <c r="K27">
        <f t="shared" si="14"/>
        <v>2.7250000000000014</v>
      </c>
      <c r="L27">
        <f t="shared" si="16"/>
        <v>1.7250000000000014</v>
      </c>
      <c r="M27">
        <f t="shared" si="18"/>
        <v>0.72500000000000142</v>
      </c>
      <c r="N27">
        <v>0</v>
      </c>
      <c r="O27">
        <v>25</v>
      </c>
      <c r="P27" s="4">
        <f t="shared" si="7"/>
        <v>35.914552736982643</v>
      </c>
      <c r="Q27" s="4">
        <f t="shared" si="1"/>
        <v>64.085447263017357</v>
      </c>
      <c r="R27" s="4">
        <f t="shared" si="13"/>
        <v>85.447263017356462</v>
      </c>
      <c r="T27" s="13">
        <v>25</v>
      </c>
      <c r="U27" s="1">
        <f t="shared" si="2"/>
        <v>42.723631508678231</v>
      </c>
      <c r="V27" s="1">
        <f t="shared" si="15"/>
        <v>48.064085447263011</v>
      </c>
      <c r="W27" s="1">
        <f t="shared" si="15"/>
        <v>53.404539385847791</v>
      </c>
      <c r="X27" s="1">
        <f t="shared" si="15"/>
        <v>58.744993324432571</v>
      </c>
      <c r="Y27" s="1">
        <f t="shared" si="15"/>
        <v>64.085447263017357</v>
      </c>
      <c r="Z27" s="1">
        <f t="shared" si="15"/>
        <v>69.42590120160213</v>
      </c>
      <c r="AA27" s="1">
        <f t="shared" si="15"/>
        <v>74.766355140186917</v>
      </c>
      <c r="AB27" s="1">
        <f t="shared" si="15"/>
        <v>80.10680907877169</v>
      </c>
      <c r="AC27" s="1">
        <f t="shared" si="15"/>
        <v>85.447263017356462</v>
      </c>
      <c r="AD27" s="1">
        <f t="shared" si="17"/>
        <v>90.787716955941249</v>
      </c>
      <c r="AE27" s="1">
        <f t="shared" si="19"/>
        <v>96.128170894526022</v>
      </c>
      <c r="AF27" s="1">
        <v>100</v>
      </c>
    </row>
    <row r="28" spans="1:33" x14ac:dyDescent="0.3">
      <c r="A28">
        <v>26</v>
      </c>
      <c r="B28">
        <f t="shared" si="3"/>
        <v>19.03</v>
      </c>
      <c r="C28">
        <f t="shared" si="0"/>
        <v>11.030000000000001</v>
      </c>
      <c r="D28">
        <f t="shared" si="4"/>
        <v>10.030000000000001</v>
      </c>
      <c r="E28">
        <f t="shared" si="5"/>
        <v>9.0300000000000011</v>
      </c>
      <c r="F28">
        <f t="shared" si="6"/>
        <v>8.0300000000000011</v>
      </c>
      <c r="G28">
        <f t="shared" si="9"/>
        <v>7.0300000000000011</v>
      </c>
      <c r="H28">
        <f t="shared" si="10"/>
        <v>6.0300000000000011</v>
      </c>
      <c r="I28">
        <f t="shared" si="11"/>
        <v>5.0300000000000011</v>
      </c>
      <c r="J28">
        <f t="shared" si="12"/>
        <v>4.0300000000000011</v>
      </c>
      <c r="K28">
        <f t="shared" si="14"/>
        <v>3.0300000000000011</v>
      </c>
      <c r="L28">
        <f t="shared" si="16"/>
        <v>2.0300000000000011</v>
      </c>
      <c r="M28">
        <f t="shared" si="18"/>
        <v>1.0300000000000011</v>
      </c>
      <c r="N28">
        <f t="shared" ref="N28:N52" si="20">B28-19</f>
        <v>3.0000000000001137E-2</v>
      </c>
      <c r="O28">
        <v>26</v>
      </c>
      <c r="P28" s="4">
        <f t="shared" si="7"/>
        <v>36.941671045717293</v>
      </c>
      <c r="Q28" s="4">
        <f t="shared" si="1"/>
        <v>63.058328954282707</v>
      </c>
      <c r="R28" s="4">
        <f t="shared" si="13"/>
        <v>84.077771939043615</v>
      </c>
      <c r="S28" s="4">
        <f t="shared" ref="S28:S52" si="21">100*($B28-N28)/$B28</f>
        <v>99.842354177614283</v>
      </c>
      <c r="T28" s="13">
        <v>26</v>
      </c>
      <c r="U28" s="1">
        <f t="shared" si="2"/>
        <v>42.038885969521807</v>
      </c>
      <c r="V28" s="1">
        <f t="shared" si="15"/>
        <v>47.293746715712032</v>
      </c>
      <c r="W28" s="1">
        <f t="shared" si="15"/>
        <v>52.548607461902257</v>
      </c>
      <c r="X28" s="1">
        <f t="shared" si="15"/>
        <v>57.803468208092482</v>
      </c>
      <c r="Y28" s="1">
        <f t="shared" si="15"/>
        <v>63.058328954282707</v>
      </c>
      <c r="Z28" s="1">
        <f t="shared" si="15"/>
        <v>68.313189700472932</v>
      </c>
      <c r="AA28" s="1">
        <f t="shared" si="15"/>
        <v>73.568050446663165</v>
      </c>
      <c r="AB28" s="1">
        <f t="shared" si="15"/>
        <v>78.822911192853383</v>
      </c>
      <c r="AC28" s="1">
        <f t="shared" si="15"/>
        <v>84.077771939043615</v>
      </c>
      <c r="AD28" s="1">
        <f t="shared" si="17"/>
        <v>89.332632685233833</v>
      </c>
      <c r="AE28" s="1">
        <f t="shared" si="19"/>
        <v>94.587493431424065</v>
      </c>
      <c r="AF28" s="1">
        <f t="shared" ref="AF28:AF39" si="22">100*AF$2/$B28</f>
        <v>99.842354177614283</v>
      </c>
      <c r="AG28">
        <v>99.842354177614283</v>
      </c>
    </row>
    <row r="29" spans="1:33" x14ac:dyDescent="0.3">
      <c r="A29">
        <v>27</v>
      </c>
      <c r="B29">
        <f t="shared" si="3"/>
        <v>19.335000000000001</v>
      </c>
      <c r="C29">
        <f t="shared" si="0"/>
        <v>11.335000000000001</v>
      </c>
      <c r="D29">
        <f t="shared" si="4"/>
        <v>10.335000000000001</v>
      </c>
      <c r="E29">
        <f t="shared" si="5"/>
        <v>9.3350000000000009</v>
      </c>
      <c r="F29">
        <f t="shared" si="6"/>
        <v>8.3350000000000009</v>
      </c>
      <c r="G29">
        <f t="shared" si="9"/>
        <v>7.3350000000000009</v>
      </c>
      <c r="H29">
        <f t="shared" si="10"/>
        <v>6.3350000000000009</v>
      </c>
      <c r="I29">
        <f t="shared" si="11"/>
        <v>5.3350000000000009</v>
      </c>
      <c r="J29">
        <f t="shared" si="12"/>
        <v>4.3350000000000009</v>
      </c>
      <c r="K29">
        <f t="shared" si="14"/>
        <v>3.3350000000000009</v>
      </c>
      <c r="L29">
        <f t="shared" si="16"/>
        <v>2.3350000000000009</v>
      </c>
      <c r="M29">
        <f t="shared" si="18"/>
        <v>1.3350000000000009</v>
      </c>
      <c r="N29">
        <f t="shared" si="20"/>
        <v>0.33500000000000085</v>
      </c>
      <c r="O29">
        <v>27</v>
      </c>
      <c r="P29" s="4">
        <f t="shared" si="7"/>
        <v>37.93638479441428</v>
      </c>
      <c r="Q29" s="4">
        <f t="shared" si="1"/>
        <v>62.06361520558572</v>
      </c>
      <c r="R29" s="4">
        <f t="shared" si="13"/>
        <v>82.751486940780964</v>
      </c>
      <c r="S29" s="4">
        <f t="shared" si="21"/>
        <v>98.267390742177398</v>
      </c>
      <c r="T29" s="13">
        <v>27</v>
      </c>
      <c r="U29" s="1">
        <f t="shared" si="2"/>
        <v>41.375743470390482</v>
      </c>
      <c r="V29" s="1">
        <f t="shared" si="15"/>
        <v>46.547711404189293</v>
      </c>
      <c r="W29" s="1">
        <f t="shared" si="15"/>
        <v>51.719679337988104</v>
      </c>
      <c r="X29" s="1">
        <f t="shared" si="15"/>
        <v>56.891647271786915</v>
      </c>
      <c r="Y29" s="1">
        <f t="shared" si="15"/>
        <v>62.06361520558572</v>
      </c>
      <c r="Z29" s="1">
        <f t="shared" si="15"/>
        <v>67.235583139384531</v>
      </c>
      <c r="AA29" s="1">
        <f t="shared" si="15"/>
        <v>72.407551073183342</v>
      </c>
      <c r="AB29" s="1">
        <f t="shared" si="15"/>
        <v>77.579519006982153</v>
      </c>
      <c r="AC29" s="1">
        <f t="shared" si="15"/>
        <v>82.751486940780964</v>
      </c>
      <c r="AD29" s="1">
        <f t="shared" si="17"/>
        <v>87.923454874579775</v>
      </c>
      <c r="AE29" s="1">
        <f t="shared" si="19"/>
        <v>93.095422808378586</v>
      </c>
      <c r="AF29" s="1">
        <f t="shared" si="22"/>
        <v>98.267390742177398</v>
      </c>
      <c r="AG29">
        <v>98.267390742177398</v>
      </c>
    </row>
    <row r="30" spans="1:33" x14ac:dyDescent="0.3">
      <c r="A30">
        <v>28</v>
      </c>
      <c r="B30">
        <f t="shared" si="3"/>
        <v>19.64</v>
      </c>
      <c r="C30">
        <f t="shared" si="0"/>
        <v>11.64</v>
      </c>
      <c r="D30">
        <f t="shared" si="4"/>
        <v>10.64</v>
      </c>
      <c r="E30">
        <f t="shared" si="5"/>
        <v>9.64</v>
      </c>
      <c r="F30">
        <f t="shared" si="6"/>
        <v>8.64</v>
      </c>
      <c r="G30">
        <f t="shared" si="9"/>
        <v>7.6400000000000006</v>
      </c>
      <c r="H30">
        <f t="shared" si="10"/>
        <v>6.6400000000000006</v>
      </c>
      <c r="I30">
        <f t="shared" si="11"/>
        <v>5.6400000000000006</v>
      </c>
      <c r="J30">
        <f t="shared" si="12"/>
        <v>4.6400000000000006</v>
      </c>
      <c r="K30">
        <f t="shared" si="14"/>
        <v>3.6400000000000006</v>
      </c>
      <c r="L30">
        <f t="shared" si="16"/>
        <v>2.6400000000000006</v>
      </c>
      <c r="M30">
        <f t="shared" si="18"/>
        <v>1.6400000000000006</v>
      </c>
      <c r="N30">
        <f t="shared" si="20"/>
        <v>0.64000000000000057</v>
      </c>
      <c r="O30">
        <v>28</v>
      </c>
      <c r="P30" s="4">
        <f t="shared" si="7"/>
        <v>38.900203665987782</v>
      </c>
      <c r="Q30" s="4">
        <f t="shared" si="1"/>
        <v>61.099796334012218</v>
      </c>
      <c r="R30" s="4">
        <f t="shared" si="13"/>
        <v>81.466395112016286</v>
      </c>
      <c r="S30" s="4">
        <f t="shared" si="21"/>
        <v>96.741344195519346</v>
      </c>
      <c r="T30" s="13">
        <v>28</v>
      </c>
      <c r="U30" s="1">
        <f t="shared" si="2"/>
        <v>40.733197556008143</v>
      </c>
      <c r="V30" s="1">
        <f t="shared" ref="V30:AC39" si="23">100*V$2/$B30</f>
        <v>45.824847250509166</v>
      </c>
      <c r="W30" s="1">
        <f t="shared" si="23"/>
        <v>50.916496945010181</v>
      </c>
      <c r="X30" s="1">
        <f t="shared" si="23"/>
        <v>56.008146639511203</v>
      </c>
      <c r="Y30" s="1">
        <f t="shared" si="23"/>
        <v>61.099796334012218</v>
      </c>
      <c r="Z30" s="1">
        <f t="shared" si="23"/>
        <v>66.191446028513241</v>
      </c>
      <c r="AA30" s="1">
        <f t="shared" si="23"/>
        <v>71.283095723014256</v>
      </c>
      <c r="AB30" s="1">
        <f t="shared" si="23"/>
        <v>76.374745417515271</v>
      </c>
      <c r="AC30" s="1">
        <f t="shared" si="23"/>
        <v>81.466395112016286</v>
      </c>
      <c r="AD30" s="1">
        <f t="shared" si="17"/>
        <v>86.558044806517316</v>
      </c>
      <c r="AE30" s="1">
        <f t="shared" si="19"/>
        <v>91.649694501018331</v>
      </c>
      <c r="AF30" s="1">
        <f t="shared" si="22"/>
        <v>96.741344195519346</v>
      </c>
      <c r="AG30">
        <v>96.741344195519346</v>
      </c>
    </row>
    <row r="31" spans="1:33" x14ac:dyDescent="0.3">
      <c r="A31">
        <v>29</v>
      </c>
      <c r="B31">
        <f t="shared" si="3"/>
        <v>19.945</v>
      </c>
      <c r="C31">
        <f t="shared" si="0"/>
        <v>11.945</v>
      </c>
      <c r="D31">
        <f t="shared" si="4"/>
        <v>10.945</v>
      </c>
      <c r="E31">
        <f t="shared" si="5"/>
        <v>9.9450000000000003</v>
      </c>
      <c r="F31">
        <f t="shared" si="6"/>
        <v>8.9450000000000003</v>
      </c>
      <c r="G31">
        <f t="shared" si="9"/>
        <v>7.9450000000000003</v>
      </c>
      <c r="H31">
        <f t="shared" si="10"/>
        <v>6.9450000000000003</v>
      </c>
      <c r="I31">
        <f t="shared" si="11"/>
        <v>5.9450000000000003</v>
      </c>
      <c r="J31">
        <f t="shared" si="12"/>
        <v>4.9450000000000003</v>
      </c>
      <c r="K31">
        <f t="shared" si="14"/>
        <v>3.9450000000000003</v>
      </c>
      <c r="L31">
        <f t="shared" si="16"/>
        <v>2.9450000000000003</v>
      </c>
      <c r="M31">
        <f t="shared" si="18"/>
        <v>1.9450000000000003</v>
      </c>
      <c r="N31">
        <f t="shared" si="20"/>
        <v>0.94500000000000028</v>
      </c>
      <c r="O31">
        <v>29</v>
      </c>
      <c r="P31" s="4">
        <f t="shared" si="7"/>
        <v>39.834544998746551</v>
      </c>
      <c r="Q31" s="4">
        <f t="shared" si="1"/>
        <v>60.165455001253449</v>
      </c>
      <c r="R31" s="4">
        <f t="shared" si="13"/>
        <v>80.220606668337922</v>
      </c>
      <c r="S31" s="4">
        <f t="shared" si="21"/>
        <v>95.261970418651288</v>
      </c>
      <c r="T31" s="13">
        <v>29</v>
      </c>
      <c r="U31" s="1">
        <f t="shared" si="2"/>
        <v>40.110303334168961</v>
      </c>
      <c r="V31" s="1">
        <f t="shared" si="23"/>
        <v>45.124091250940083</v>
      </c>
      <c r="W31" s="1">
        <f t="shared" si="23"/>
        <v>50.137879167711205</v>
      </c>
      <c r="X31" s="1">
        <f t="shared" si="23"/>
        <v>55.151667084482327</v>
      </c>
      <c r="Y31" s="1">
        <f t="shared" si="23"/>
        <v>60.165455001253449</v>
      </c>
      <c r="Z31" s="1">
        <f t="shared" si="23"/>
        <v>65.17924291802457</v>
      </c>
      <c r="AA31" s="1">
        <f t="shared" si="23"/>
        <v>70.193030834795692</v>
      </c>
      <c r="AB31" s="1">
        <f t="shared" si="23"/>
        <v>75.206818751566814</v>
      </c>
      <c r="AC31" s="1">
        <f t="shared" si="23"/>
        <v>80.220606668337922</v>
      </c>
      <c r="AD31" s="1">
        <f t="shared" si="17"/>
        <v>85.234394585109044</v>
      </c>
      <c r="AE31" s="1">
        <f t="shared" si="19"/>
        <v>90.248182501880166</v>
      </c>
      <c r="AF31" s="1">
        <f t="shared" si="22"/>
        <v>95.261970418651288</v>
      </c>
      <c r="AG31">
        <v>95.261970418651288</v>
      </c>
    </row>
    <row r="32" spans="1:33" x14ac:dyDescent="0.3">
      <c r="A32">
        <v>30</v>
      </c>
      <c r="B32">
        <f t="shared" si="3"/>
        <v>20.25</v>
      </c>
      <c r="C32">
        <f t="shared" si="0"/>
        <v>12.25</v>
      </c>
      <c r="D32">
        <f t="shared" si="4"/>
        <v>11.25</v>
      </c>
      <c r="E32">
        <f t="shared" si="5"/>
        <v>10.25</v>
      </c>
      <c r="F32">
        <f t="shared" si="6"/>
        <v>9.25</v>
      </c>
      <c r="G32">
        <f t="shared" si="9"/>
        <v>8.25</v>
      </c>
      <c r="H32">
        <f t="shared" si="10"/>
        <v>7.25</v>
      </c>
      <c r="I32">
        <f t="shared" si="11"/>
        <v>6.25</v>
      </c>
      <c r="J32">
        <f t="shared" si="12"/>
        <v>5.25</v>
      </c>
      <c r="K32">
        <f t="shared" si="14"/>
        <v>4.25</v>
      </c>
      <c r="L32">
        <f t="shared" si="16"/>
        <v>3.25</v>
      </c>
      <c r="M32">
        <f t="shared" si="18"/>
        <v>2.25</v>
      </c>
      <c r="N32">
        <f t="shared" si="20"/>
        <v>1.25</v>
      </c>
      <c r="O32">
        <v>30</v>
      </c>
      <c r="P32" s="4">
        <f t="shared" si="7"/>
        <v>40.74074074074074</v>
      </c>
      <c r="Q32" s="4">
        <f t="shared" si="1"/>
        <v>59.25925925925926</v>
      </c>
      <c r="R32" s="4">
        <f t="shared" si="13"/>
        <v>79.012345679012341</v>
      </c>
      <c r="S32" s="4">
        <f t="shared" si="21"/>
        <v>93.827160493827165</v>
      </c>
      <c r="T32" s="13">
        <v>30</v>
      </c>
      <c r="U32" s="1">
        <f t="shared" si="2"/>
        <v>39.506172839506171</v>
      </c>
      <c r="V32" s="1">
        <f t="shared" si="23"/>
        <v>44.444444444444443</v>
      </c>
      <c r="W32" s="1">
        <f t="shared" si="23"/>
        <v>49.382716049382715</v>
      </c>
      <c r="X32" s="1">
        <f t="shared" si="23"/>
        <v>54.320987654320987</v>
      </c>
      <c r="Y32" s="1">
        <f t="shared" si="23"/>
        <v>59.25925925925926</v>
      </c>
      <c r="Z32" s="1">
        <f t="shared" si="23"/>
        <v>64.197530864197532</v>
      </c>
      <c r="AA32" s="1">
        <f t="shared" si="23"/>
        <v>69.135802469135797</v>
      </c>
      <c r="AB32" s="1">
        <f t="shared" si="23"/>
        <v>74.074074074074076</v>
      </c>
      <c r="AC32" s="1">
        <f t="shared" si="23"/>
        <v>79.012345679012341</v>
      </c>
      <c r="AD32" s="1">
        <f t="shared" si="17"/>
        <v>83.950617283950621</v>
      </c>
      <c r="AE32" s="1">
        <f t="shared" si="19"/>
        <v>88.888888888888886</v>
      </c>
      <c r="AF32" s="1">
        <f t="shared" si="22"/>
        <v>93.827160493827165</v>
      </c>
      <c r="AG32">
        <v>93.827160493827165</v>
      </c>
    </row>
    <row r="33" spans="1:33" x14ac:dyDescent="0.3">
      <c r="A33">
        <v>31</v>
      </c>
      <c r="B33">
        <f t="shared" si="3"/>
        <v>20.555</v>
      </c>
      <c r="C33">
        <f t="shared" si="0"/>
        <v>12.555</v>
      </c>
      <c r="D33">
        <f t="shared" si="4"/>
        <v>11.555</v>
      </c>
      <c r="E33">
        <f t="shared" si="5"/>
        <v>10.555</v>
      </c>
      <c r="F33">
        <f t="shared" si="6"/>
        <v>9.5549999999999997</v>
      </c>
      <c r="G33">
        <f t="shared" si="9"/>
        <v>8.5549999999999997</v>
      </c>
      <c r="H33">
        <f t="shared" si="10"/>
        <v>7.5549999999999997</v>
      </c>
      <c r="I33">
        <f t="shared" si="11"/>
        <v>6.5549999999999997</v>
      </c>
      <c r="J33">
        <f t="shared" si="12"/>
        <v>5.5549999999999997</v>
      </c>
      <c r="K33">
        <f t="shared" si="14"/>
        <v>4.5549999999999997</v>
      </c>
      <c r="L33">
        <f t="shared" si="16"/>
        <v>3.5549999999999997</v>
      </c>
      <c r="M33">
        <f t="shared" si="18"/>
        <v>2.5549999999999997</v>
      </c>
      <c r="N33">
        <f t="shared" si="20"/>
        <v>1.5549999999999997</v>
      </c>
      <c r="O33">
        <v>31</v>
      </c>
      <c r="P33" s="4">
        <f t="shared" si="7"/>
        <v>41.620043784967159</v>
      </c>
      <c r="Q33" s="4">
        <f t="shared" si="1"/>
        <v>58.379956215032841</v>
      </c>
      <c r="R33" s="4">
        <f t="shared" si="13"/>
        <v>77.839941620043788</v>
      </c>
      <c r="S33" s="4">
        <f t="shared" si="21"/>
        <v>92.434930673802</v>
      </c>
      <c r="T33" s="13">
        <v>31</v>
      </c>
      <c r="U33" s="1">
        <f t="shared" si="2"/>
        <v>38.919970810021894</v>
      </c>
      <c r="V33" s="1">
        <f t="shared" si="23"/>
        <v>43.784967161274629</v>
      </c>
      <c r="W33" s="1">
        <f t="shared" si="23"/>
        <v>48.649963512527364</v>
      </c>
      <c r="X33" s="1">
        <f t="shared" si="23"/>
        <v>53.514959863780106</v>
      </c>
      <c r="Y33" s="1">
        <f t="shared" si="23"/>
        <v>58.379956215032841</v>
      </c>
      <c r="Z33" s="1">
        <f t="shared" si="23"/>
        <v>63.244952566285576</v>
      </c>
      <c r="AA33" s="1">
        <f t="shared" si="23"/>
        <v>68.109948917538318</v>
      </c>
      <c r="AB33" s="1">
        <f t="shared" si="23"/>
        <v>72.974945268791046</v>
      </c>
      <c r="AC33" s="1">
        <f t="shared" si="23"/>
        <v>77.839941620043788</v>
      </c>
      <c r="AD33" s="1">
        <f t="shared" si="17"/>
        <v>82.704937971296516</v>
      </c>
      <c r="AE33" s="1">
        <f t="shared" si="19"/>
        <v>87.569934322549258</v>
      </c>
      <c r="AF33" s="1">
        <f t="shared" si="22"/>
        <v>92.434930673802</v>
      </c>
      <c r="AG33">
        <v>92.434930673802</v>
      </c>
    </row>
    <row r="34" spans="1:33" x14ac:dyDescent="0.3">
      <c r="A34">
        <v>32</v>
      </c>
      <c r="B34">
        <f t="shared" si="3"/>
        <v>20.86</v>
      </c>
      <c r="C34">
        <f t="shared" si="0"/>
        <v>12.86</v>
      </c>
      <c r="D34">
        <f t="shared" si="4"/>
        <v>11.86</v>
      </c>
      <c r="E34">
        <f t="shared" si="5"/>
        <v>10.86</v>
      </c>
      <c r="F34">
        <f t="shared" si="6"/>
        <v>9.86</v>
      </c>
      <c r="G34">
        <f t="shared" si="9"/>
        <v>8.86</v>
      </c>
      <c r="H34">
        <f t="shared" si="10"/>
        <v>7.8599999999999994</v>
      </c>
      <c r="I34">
        <f t="shared" si="11"/>
        <v>6.8599999999999994</v>
      </c>
      <c r="J34">
        <f t="shared" si="12"/>
        <v>5.8599999999999994</v>
      </c>
      <c r="K34">
        <f t="shared" si="14"/>
        <v>4.8599999999999994</v>
      </c>
      <c r="L34">
        <f t="shared" si="16"/>
        <v>3.8599999999999994</v>
      </c>
      <c r="M34">
        <f t="shared" si="18"/>
        <v>2.8599999999999994</v>
      </c>
      <c r="N34">
        <f t="shared" si="20"/>
        <v>1.8599999999999994</v>
      </c>
      <c r="O34">
        <v>32</v>
      </c>
      <c r="P34" s="4">
        <f t="shared" si="7"/>
        <v>42.473633748801532</v>
      </c>
      <c r="Q34" s="4">
        <f t="shared" si="1"/>
        <v>57.526366251198468</v>
      </c>
      <c r="R34" s="4">
        <f t="shared" si="13"/>
        <v>76.701821668264628</v>
      </c>
      <c r="S34" s="4">
        <f t="shared" si="21"/>
        <v>91.083413231064242</v>
      </c>
      <c r="T34" s="13">
        <v>32</v>
      </c>
      <c r="U34" s="1">
        <f t="shared" si="2"/>
        <v>38.350910834132314</v>
      </c>
      <c r="V34" s="1">
        <f t="shared" si="23"/>
        <v>43.144774688398847</v>
      </c>
      <c r="W34" s="1">
        <f t="shared" si="23"/>
        <v>47.938638542665387</v>
      </c>
      <c r="X34" s="1">
        <f t="shared" si="23"/>
        <v>52.732502396931928</v>
      </c>
      <c r="Y34" s="1">
        <f t="shared" si="23"/>
        <v>57.526366251198468</v>
      </c>
      <c r="Z34" s="1">
        <f t="shared" si="23"/>
        <v>62.320230105465008</v>
      </c>
      <c r="AA34" s="1">
        <f t="shared" si="23"/>
        <v>67.114093959731548</v>
      </c>
      <c r="AB34" s="1">
        <f t="shared" si="23"/>
        <v>71.907957813998081</v>
      </c>
      <c r="AC34" s="1">
        <f t="shared" si="23"/>
        <v>76.701821668264628</v>
      </c>
      <c r="AD34" s="1">
        <f t="shared" si="17"/>
        <v>81.495685522531161</v>
      </c>
      <c r="AE34" s="1">
        <f t="shared" si="19"/>
        <v>86.289549376797694</v>
      </c>
      <c r="AF34" s="1">
        <f t="shared" si="22"/>
        <v>91.083413231064242</v>
      </c>
      <c r="AG34">
        <v>91.083413231064242</v>
      </c>
    </row>
    <row r="35" spans="1:33" x14ac:dyDescent="0.3">
      <c r="A35">
        <v>33</v>
      </c>
      <c r="B35">
        <f t="shared" si="3"/>
        <v>21.164999999999999</v>
      </c>
      <c r="C35">
        <f t="shared" si="0"/>
        <v>13.164999999999999</v>
      </c>
      <c r="D35">
        <f t="shared" si="4"/>
        <v>12.164999999999999</v>
      </c>
      <c r="E35">
        <f t="shared" si="5"/>
        <v>11.164999999999999</v>
      </c>
      <c r="F35">
        <f t="shared" si="6"/>
        <v>10.164999999999999</v>
      </c>
      <c r="G35">
        <f t="shared" si="9"/>
        <v>9.1649999999999991</v>
      </c>
      <c r="H35">
        <f t="shared" si="10"/>
        <v>8.1649999999999991</v>
      </c>
      <c r="I35">
        <f t="shared" si="11"/>
        <v>7.1649999999999991</v>
      </c>
      <c r="J35">
        <f t="shared" si="12"/>
        <v>6.1649999999999991</v>
      </c>
      <c r="K35">
        <f t="shared" si="14"/>
        <v>5.1649999999999991</v>
      </c>
      <c r="L35">
        <f t="shared" si="16"/>
        <v>4.1649999999999991</v>
      </c>
      <c r="M35">
        <f t="shared" si="18"/>
        <v>3.1649999999999991</v>
      </c>
      <c r="N35">
        <f t="shared" si="20"/>
        <v>2.1649999999999991</v>
      </c>
      <c r="O35">
        <v>33</v>
      </c>
      <c r="P35" s="4">
        <f t="shared" si="7"/>
        <v>43.302622253720763</v>
      </c>
      <c r="Q35" s="4">
        <f t="shared" ref="Q35:Q52" si="24">100*($B35-G35)/$B35</f>
        <v>56.697377746279237</v>
      </c>
      <c r="R35" s="4">
        <f t="shared" si="13"/>
        <v>75.596503661705654</v>
      </c>
      <c r="S35" s="4">
        <f t="shared" si="21"/>
        <v>89.770848098275465</v>
      </c>
      <c r="T35" s="13">
        <v>33</v>
      </c>
      <c r="U35" s="1">
        <f t="shared" si="2"/>
        <v>37.798251830852827</v>
      </c>
      <c r="V35" s="1">
        <f t="shared" si="23"/>
        <v>42.523033309709426</v>
      </c>
      <c r="W35" s="1">
        <f t="shared" si="23"/>
        <v>47.247814788566032</v>
      </c>
      <c r="X35" s="1">
        <f t="shared" si="23"/>
        <v>51.972596267422631</v>
      </c>
      <c r="Y35" s="1">
        <f t="shared" si="23"/>
        <v>56.697377746279237</v>
      </c>
      <c r="Z35" s="1">
        <f t="shared" si="23"/>
        <v>61.422159225135843</v>
      </c>
      <c r="AA35" s="1">
        <f t="shared" si="23"/>
        <v>66.146940703992442</v>
      </c>
      <c r="AB35" s="1">
        <f t="shared" si="23"/>
        <v>70.871722182849041</v>
      </c>
      <c r="AC35" s="1">
        <f t="shared" si="23"/>
        <v>75.596503661705654</v>
      </c>
      <c r="AD35" s="1">
        <f t="shared" si="17"/>
        <v>80.321285140562253</v>
      </c>
      <c r="AE35" s="1">
        <f t="shared" si="19"/>
        <v>85.046066619418852</v>
      </c>
      <c r="AF35" s="1">
        <f t="shared" si="22"/>
        <v>89.770848098275465</v>
      </c>
      <c r="AG35">
        <v>89.770848098275465</v>
      </c>
    </row>
    <row r="36" spans="1:33" x14ac:dyDescent="0.3">
      <c r="A36">
        <v>34</v>
      </c>
      <c r="B36">
        <f t="shared" si="3"/>
        <v>21.47</v>
      </c>
      <c r="C36">
        <f t="shared" si="0"/>
        <v>13.469999999999999</v>
      </c>
      <c r="D36">
        <f t="shared" si="4"/>
        <v>12.469999999999999</v>
      </c>
      <c r="E36">
        <f t="shared" si="5"/>
        <v>11.469999999999999</v>
      </c>
      <c r="F36">
        <f t="shared" si="6"/>
        <v>10.469999999999999</v>
      </c>
      <c r="G36">
        <f t="shared" si="9"/>
        <v>9.4699999999999989</v>
      </c>
      <c r="H36">
        <f t="shared" si="10"/>
        <v>8.4699999999999989</v>
      </c>
      <c r="I36">
        <f t="shared" si="11"/>
        <v>7.4699999999999989</v>
      </c>
      <c r="J36">
        <f t="shared" si="12"/>
        <v>6.4699999999999989</v>
      </c>
      <c r="K36">
        <f t="shared" si="14"/>
        <v>5.4699999999999989</v>
      </c>
      <c r="L36">
        <f t="shared" si="16"/>
        <v>4.4699999999999989</v>
      </c>
      <c r="M36">
        <f t="shared" si="18"/>
        <v>3.4699999999999989</v>
      </c>
      <c r="N36">
        <f t="shared" si="20"/>
        <v>2.4699999999999989</v>
      </c>
      <c r="O36">
        <v>34</v>
      </c>
      <c r="P36" s="4">
        <f t="shared" si="7"/>
        <v>44.108057755006982</v>
      </c>
      <c r="Q36" s="4">
        <f t="shared" si="24"/>
        <v>55.891942244993018</v>
      </c>
      <c r="R36" s="4">
        <f t="shared" si="13"/>
        <v>74.522589659990686</v>
      </c>
      <c r="S36" s="4">
        <f t="shared" si="21"/>
        <v>88.495575221238937</v>
      </c>
      <c r="T36" s="13">
        <v>34</v>
      </c>
      <c r="U36" s="1">
        <f t="shared" si="2"/>
        <v>37.261294829995343</v>
      </c>
      <c r="V36" s="1">
        <f t="shared" si="23"/>
        <v>41.91895668374476</v>
      </c>
      <c r="W36" s="1">
        <f t="shared" si="23"/>
        <v>46.576618537494177</v>
      </c>
      <c r="X36" s="1">
        <f t="shared" si="23"/>
        <v>51.234280391243601</v>
      </c>
      <c r="Y36" s="1">
        <f t="shared" si="23"/>
        <v>55.891942244993018</v>
      </c>
      <c r="Z36" s="1">
        <f t="shared" si="23"/>
        <v>60.549604098742435</v>
      </c>
      <c r="AA36" s="1">
        <f t="shared" si="23"/>
        <v>65.207265952491852</v>
      </c>
      <c r="AB36" s="1">
        <f t="shared" si="23"/>
        <v>69.864927806241269</v>
      </c>
      <c r="AC36" s="1">
        <f t="shared" si="23"/>
        <v>74.522589659990686</v>
      </c>
      <c r="AD36" s="1">
        <f t="shared" si="17"/>
        <v>79.180251513740103</v>
      </c>
      <c r="AE36" s="1">
        <f t="shared" si="19"/>
        <v>83.83791336748952</v>
      </c>
      <c r="AF36" s="1">
        <f t="shared" si="22"/>
        <v>88.495575221238937</v>
      </c>
      <c r="AG36">
        <v>88.495575221238937</v>
      </c>
    </row>
    <row r="37" spans="1:33" x14ac:dyDescent="0.3">
      <c r="A37">
        <v>35</v>
      </c>
      <c r="B37">
        <f t="shared" si="3"/>
        <v>21.774999999999999</v>
      </c>
      <c r="C37">
        <f t="shared" si="0"/>
        <v>13.774999999999999</v>
      </c>
      <c r="D37">
        <f t="shared" si="4"/>
        <v>12.774999999999999</v>
      </c>
      <c r="E37">
        <f t="shared" si="5"/>
        <v>11.774999999999999</v>
      </c>
      <c r="F37">
        <f t="shared" si="6"/>
        <v>10.774999999999999</v>
      </c>
      <c r="G37">
        <f t="shared" si="9"/>
        <v>9.7749999999999986</v>
      </c>
      <c r="H37">
        <f t="shared" si="10"/>
        <v>8.7749999999999986</v>
      </c>
      <c r="I37">
        <f t="shared" si="11"/>
        <v>7.7749999999999986</v>
      </c>
      <c r="J37">
        <f t="shared" si="12"/>
        <v>6.7749999999999986</v>
      </c>
      <c r="K37">
        <f t="shared" si="14"/>
        <v>5.7749999999999986</v>
      </c>
      <c r="L37">
        <f t="shared" si="16"/>
        <v>4.7749999999999986</v>
      </c>
      <c r="M37">
        <f t="shared" si="18"/>
        <v>3.7749999999999986</v>
      </c>
      <c r="N37">
        <f t="shared" si="20"/>
        <v>2.7749999999999986</v>
      </c>
      <c r="O37">
        <v>35</v>
      </c>
      <c r="P37" s="4">
        <f t="shared" si="7"/>
        <v>44.890929965556829</v>
      </c>
      <c r="Q37" s="4">
        <f t="shared" si="24"/>
        <v>55.109070034443171</v>
      </c>
      <c r="R37" s="4">
        <f t="shared" si="13"/>
        <v>73.478760045924233</v>
      </c>
      <c r="S37" s="4">
        <f t="shared" si="21"/>
        <v>87.256027554535024</v>
      </c>
      <c r="T37" s="13">
        <v>35</v>
      </c>
      <c r="U37" s="1">
        <f t="shared" si="2"/>
        <v>36.739380022962116</v>
      </c>
      <c r="V37" s="1">
        <f t="shared" si="23"/>
        <v>41.33180252583238</v>
      </c>
      <c r="W37" s="1">
        <f t="shared" si="23"/>
        <v>45.924225028702644</v>
      </c>
      <c r="X37" s="1">
        <f t="shared" si="23"/>
        <v>50.516647531572907</v>
      </c>
      <c r="Y37" s="1">
        <f t="shared" si="23"/>
        <v>55.109070034443171</v>
      </c>
      <c r="Z37" s="1">
        <f t="shared" si="23"/>
        <v>59.701492537313435</v>
      </c>
      <c r="AA37" s="1">
        <f t="shared" si="23"/>
        <v>64.293915040183705</v>
      </c>
      <c r="AB37" s="1">
        <f t="shared" si="23"/>
        <v>68.886337543053969</v>
      </c>
      <c r="AC37" s="1">
        <f t="shared" si="23"/>
        <v>73.478760045924233</v>
      </c>
      <c r="AD37" s="1">
        <f t="shared" si="17"/>
        <v>78.071182548794496</v>
      </c>
      <c r="AE37" s="1">
        <f t="shared" si="19"/>
        <v>82.66360505166476</v>
      </c>
      <c r="AF37" s="1">
        <f t="shared" si="22"/>
        <v>87.256027554535024</v>
      </c>
      <c r="AG37">
        <v>87.256027554535024</v>
      </c>
    </row>
    <row r="38" spans="1:33" x14ac:dyDescent="0.3">
      <c r="A38">
        <v>36</v>
      </c>
      <c r="B38">
        <f t="shared" si="3"/>
        <v>22.08</v>
      </c>
      <c r="C38">
        <f t="shared" si="0"/>
        <v>14.079999999999998</v>
      </c>
      <c r="D38">
        <f t="shared" si="4"/>
        <v>13.079999999999998</v>
      </c>
      <c r="E38">
        <f t="shared" si="5"/>
        <v>12.079999999999998</v>
      </c>
      <c r="F38">
        <f t="shared" si="6"/>
        <v>11.079999999999998</v>
      </c>
      <c r="G38">
        <f t="shared" si="9"/>
        <v>10.079999999999998</v>
      </c>
      <c r="H38">
        <f t="shared" si="10"/>
        <v>9.0799999999999983</v>
      </c>
      <c r="I38">
        <f t="shared" si="11"/>
        <v>8.0799999999999983</v>
      </c>
      <c r="J38">
        <f t="shared" si="12"/>
        <v>7.0799999999999983</v>
      </c>
      <c r="K38">
        <f t="shared" si="14"/>
        <v>6.0799999999999983</v>
      </c>
      <c r="L38">
        <f t="shared" si="16"/>
        <v>5.0799999999999983</v>
      </c>
      <c r="M38">
        <f t="shared" si="18"/>
        <v>4.0799999999999983</v>
      </c>
      <c r="N38">
        <f t="shared" si="20"/>
        <v>3.0799999999999983</v>
      </c>
      <c r="O38">
        <v>36</v>
      </c>
      <c r="P38" s="4">
        <f t="shared" si="7"/>
        <v>45.652173913043477</v>
      </c>
      <c r="Q38" s="4">
        <f t="shared" si="24"/>
        <v>54.347826086956523</v>
      </c>
      <c r="R38" s="4">
        <f t="shared" si="13"/>
        <v>72.463768115942031</v>
      </c>
      <c r="S38" s="4">
        <f t="shared" si="21"/>
        <v>86.050724637681171</v>
      </c>
      <c r="T38" s="13">
        <v>36</v>
      </c>
      <c r="U38" s="1">
        <f t="shared" si="2"/>
        <v>36.231884057971016</v>
      </c>
      <c r="V38" s="1">
        <f t="shared" si="23"/>
        <v>40.760869565217398</v>
      </c>
      <c r="W38" s="1">
        <f t="shared" si="23"/>
        <v>45.289855072463773</v>
      </c>
      <c r="X38" s="1">
        <f t="shared" si="23"/>
        <v>49.818840579710148</v>
      </c>
      <c r="Y38" s="1">
        <f t="shared" si="23"/>
        <v>54.347826086956523</v>
      </c>
      <c r="Z38" s="1">
        <f t="shared" si="23"/>
        <v>58.876811594202906</v>
      </c>
      <c r="AA38" s="1">
        <f t="shared" si="23"/>
        <v>63.405797101449281</v>
      </c>
      <c r="AB38" s="1">
        <f t="shared" si="23"/>
        <v>67.934782608695656</v>
      </c>
      <c r="AC38" s="1">
        <f t="shared" si="23"/>
        <v>72.463768115942031</v>
      </c>
      <c r="AD38" s="1">
        <f t="shared" si="17"/>
        <v>76.992753623188406</v>
      </c>
      <c r="AE38" s="1">
        <f t="shared" si="19"/>
        <v>81.521739130434796</v>
      </c>
      <c r="AF38" s="1">
        <f t="shared" si="22"/>
        <v>86.050724637681171</v>
      </c>
      <c r="AG38">
        <v>86.050724637681171</v>
      </c>
    </row>
    <row r="39" spans="1:33" x14ac:dyDescent="0.3">
      <c r="A39">
        <v>37</v>
      </c>
      <c r="B39">
        <f t="shared" si="3"/>
        <v>22.384999999999998</v>
      </c>
      <c r="C39">
        <f t="shared" si="0"/>
        <v>14.384999999999998</v>
      </c>
      <c r="D39">
        <f t="shared" si="4"/>
        <v>13.384999999999998</v>
      </c>
      <c r="E39">
        <f t="shared" si="5"/>
        <v>12.384999999999998</v>
      </c>
      <c r="F39">
        <f t="shared" si="6"/>
        <v>11.384999999999998</v>
      </c>
      <c r="G39">
        <f t="shared" si="9"/>
        <v>10.384999999999998</v>
      </c>
      <c r="H39">
        <f t="shared" si="10"/>
        <v>9.384999999999998</v>
      </c>
      <c r="I39">
        <f t="shared" si="11"/>
        <v>8.384999999999998</v>
      </c>
      <c r="J39">
        <f t="shared" si="12"/>
        <v>7.384999999999998</v>
      </c>
      <c r="K39">
        <f t="shared" si="14"/>
        <v>6.384999999999998</v>
      </c>
      <c r="L39">
        <f t="shared" si="16"/>
        <v>5.384999999999998</v>
      </c>
      <c r="M39">
        <f t="shared" si="18"/>
        <v>4.384999999999998</v>
      </c>
      <c r="N39">
        <f t="shared" si="20"/>
        <v>3.384999999999998</v>
      </c>
      <c r="O39">
        <v>37</v>
      </c>
      <c r="P39" s="4">
        <f t="shared" si="7"/>
        <v>46.392673665400935</v>
      </c>
      <c r="Q39" s="4">
        <f t="shared" si="24"/>
        <v>53.607326334599065</v>
      </c>
      <c r="R39" s="4">
        <f t="shared" si="13"/>
        <v>71.476435112798754</v>
      </c>
      <c r="S39" s="4">
        <f t="shared" si="21"/>
        <v>84.87826669644852</v>
      </c>
      <c r="T39" s="13">
        <v>37</v>
      </c>
      <c r="U39" s="1">
        <f t="shared" si="2"/>
        <v>35.738217556399377</v>
      </c>
      <c r="V39" s="1">
        <f t="shared" si="23"/>
        <v>40.205494750949299</v>
      </c>
      <c r="W39" s="1">
        <f t="shared" si="23"/>
        <v>44.672771945499221</v>
      </c>
      <c r="X39" s="1">
        <f t="shared" si="23"/>
        <v>49.140049140049143</v>
      </c>
      <c r="Y39" s="1">
        <f t="shared" si="23"/>
        <v>53.607326334599065</v>
      </c>
      <c r="Z39" s="1">
        <f t="shared" si="23"/>
        <v>58.074603529148987</v>
      </c>
      <c r="AA39" s="1">
        <f t="shared" si="23"/>
        <v>62.54188072369891</v>
      </c>
      <c r="AB39" s="1">
        <f t="shared" si="23"/>
        <v>67.009157918248832</v>
      </c>
      <c r="AC39" s="1">
        <f t="shared" si="23"/>
        <v>71.476435112798754</v>
      </c>
      <c r="AD39" s="1">
        <f t="shared" si="17"/>
        <v>75.943712307348676</v>
      </c>
      <c r="AE39" s="1">
        <f t="shared" si="19"/>
        <v>80.410989501898598</v>
      </c>
      <c r="AF39" s="1">
        <f t="shared" si="22"/>
        <v>84.87826669644852</v>
      </c>
      <c r="AG39">
        <v>84.87826669644852</v>
      </c>
    </row>
    <row r="40" spans="1:33" s="10" customFormat="1" x14ac:dyDescent="0.3">
      <c r="A40" s="10">
        <v>38</v>
      </c>
      <c r="B40" s="10">
        <f t="shared" si="3"/>
        <v>22.689999999999998</v>
      </c>
      <c r="C40" s="10">
        <f t="shared" si="0"/>
        <v>14.689999999999998</v>
      </c>
      <c r="D40" s="10">
        <f t="shared" si="4"/>
        <v>13.689999999999998</v>
      </c>
      <c r="E40" s="10">
        <f t="shared" si="5"/>
        <v>12.689999999999998</v>
      </c>
      <c r="F40" s="10">
        <f t="shared" si="6"/>
        <v>11.689999999999998</v>
      </c>
      <c r="G40" s="10">
        <f t="shared" si="9"/>
        <v>10.689999999999998</v>
      </c>
      <c r="H40" s="10">
        <f t="shared" si="10"/>
        <v>9.6899999999999977</v>
      </c>
      <c r="I40" s="10">
        <f t="shared" si="11"/>
        <v>8.6899999999999977</v>
      </c>
      <c r="J40" s="10">
        <f t="shared" si="12"/>
        <v>7.6899999999999977</v>
      </c>
      <c r="K40" s="10">
        <f t="shared" si="14"/>
        <v>6.6899999999999977</v>
      </c>
      <c r="L40" s="10">
        <f t="shared" si="16"/>
        <v>5.6899999999999977</v>
      </c>
      <c r="M40" s="10">
        <f t="shared" si="18"/>
        <v>4.6899999999999977</v>
      </c>
      <c r="N40" s="10">
        <f t="shared" si="20"/>
        <v>3.6899999999999977</v>
      </c>
      <c r="O40" s="10">
        <v>38</v>
      </c>
      <c r="P40" s="11">
        <f t="shared" si="7"/>
        <v>47.113265755839571</v>
      </c>
      <c r="Q40" s="11">
        <f t="shared" si="24"/>
        <v>52.886734244160429</v>
      </c>
      <c r="R40" s="11">
        <f t="shared" si="13"/>
        <v>70.515645658880572</v>
      </c>
      <c r="S40" s="11">
        <f t="shared" si="21"/>
        <v>83.737329219920682</v>
      </c>
      <c r="T40" s="15">
        <v>38</v>
      </c>
      <c r="U40" s="12">
        <f t="shared" ref="U40:AF52" si="25">100*U$2/$B40</f>
        <v>35.257822829440286</v>
      </c>
      <c r="V40" s="12">
        <f t="shared" si="25"/>
        <v>39.66505068312032</v>
      </c>
      <c r="W40" s="12">
        <f t="shared" si="25"/>
        <v>44.072278536800354</v>
      </c>
      <c r="X40" s="12">
        <f t="shared" si="25"/>
        <v>48.479506390480395</v>
      </c>
      <c r="Y40" s="12">
        <f t="shared" si="25"/>
        <v>52.886734244160429</v>
      </c>
      <c r="Z40" s="12">
        <f t="shared" si="25"/>
        <v>57.293962097840463</v>
      </c>
      <c r="AA40" s="12">
        <f t="shared" si="25"/>
        <v>61.701189951520497</v>
      </c>
      <c r="AB40" s="12">
        <f t="shared" si="25"/>
        <v>66.108417805200531</v>
      </c>
      <c r="AC40" s="12">
        <f t="shared" si="25"/>
        <v>70.515645658880572</v>
      </c>
      <c r="AD40" s="12">
        <f t="shared" si="25"/>
        <v>74.922873512560614</v>
      </c>
      <c r="AE40" s="12">
        <f t="shared" si="25"/>
        <v>79.33010136624064</v>
      </c>
      <c r="AF40" s="12">
        <f t="shared" si="25"/>
        <v>83.737329219920682</v>
      </c>
      <c r="AG40" s="10">
        <v>83.737329219920682</v>
      </c>
    </row>
    <row r="41" spans="1:33" x14ac:dyDescent="0.3">
      <c r="A41">
        <v>39</v>
      </c>
      <c r="B41">
        <f t="shared" si="3"/>
        <v>22.994999999999997</v>
      </c>
      <c r="C41">
        <f t="shared" si="0"/>
        <v>14.994999999999997</v>
      </c>
      <c r="D41">
        <f t="shared" si="4"/>
        <v>13.994999999999997</v>
      </c>
      <c r="E41">
        <f t="shared" si="5"/>
        <v>12.994999999999997</v>
      </c>
      <c r="F41">
        <f t="shared" si="6"/>
        <v>11.994999999999997</v>
      </c>
      <c r="G41">
        <f t="shared" si="9"/>
        <v>10.994999999999997</v>
      </c>
      <c r="H41">
        <f t="shared" si="10"/>
        <v>9.9949999999999974</v>
      </c>
      <c r="I41">
        <f t="shared" si="11"/>
        <v>8.9949999999999974</v>
      </c>
      <c r="J41">
        <f t="shared" si="12"/>
        <v>7.9949999999999974</v>
      </c>
      <c r="K41">
        <f t="shared" si="14"/>
        <v>6.9949999999999974</v>
      </c>
      <c r="L41">
        <f t="shared" si="16"/>
        <v>5.9949999999999974</v>
      </c>
      <c r="M41">
        <f t="shared" si="18"/>
        <v>4.9949999999999974</v>
      </c>
      <c r="N41">
        <f t="shared" si="20"/>
        <v>3.9949999999999974</v>
      </c>
      <c r="O41">
        <v>39</v>
      </c>
      <c r="P41" s="4">
        <f t="shared" si="7"/>
        <v>47.814742335290276</v>
      </c>
      <c r="Q41" s="4">
        <f t="shared" si="24"/>
        <v>52.185257664709724</v>
      </c>
      <c r="R41" s="4">
        <f t="shared" si="13"/>
        <v>69.580343552946303</v>
      </c>
      <c r="S41" s="4">
        <f t="shared" si="21"/>
        <v>82.626657969123727</v>
      </c>
      <c r="T41" s="13">
        <v>39</v>
      </c>
      <c r="U41" s="1">
        <f t="shared" si="25"/>
        <v>34.790171776473152</v>
      </c>
      <c r="V41" s="1">
        <f t="shared" si="25"/>
        <v>39.138943248532293</v>
      </c>
      <c r="W41" s="1">
        <f t="shared" si="25"/>
        <v>43.487714720591441</v>
      </c>
      <c r="X41" s="1">
        <f t="shared" si="25"/>
        <v>47.836486192650582</v>
      </c>
      <c r="Y41" s="1">
        <f t="shared" si="25"/>
        <v>52.185257664709724</v>
      </c>
      <c r="Z41" s="1">
        <f t="shared" si="25"/>
        <v>56.534029136768872</v>
      </c>
      <c r="AA41" s="1">
        <f t="shared" si="25"/>
        <v>60.882800608828013</v>
      </c>
      <c r="AB41" s="1">
        <f t="shared" si="25"/>
        <v>65.231572080887162</v>
      </c>
      <c r="AC41" s="1">
        <f t="shared" si="25"/>
        <v>69.580343552946303</v>
      </c>
      <c r="AD41" s="1">
        <f t="shared" si="25"/>
        <v>73.929115025005444</v>
      </c>
      <c r="AE41" s="1">
        <f t="shared" si="25"/>
        <v>78.277886497064586</v>
      </c>
      <c r="AF41" s="1">
        <f t="shared" si="25"/>
        <v>82.626657969123727</v>
      </c>
      <c r="AG41">
        <v>82.626657969123727</v>
      </c>
    </row>
    <row r="42" spans="1:33" s="7" customFormat="1" x14ac:dyDescent="0.3">
      <c r="A42" s="7">
        <v>40</v>
      </c>
      <c r="B42" s="7">
        <f t="shared" si="3"/>
        <v>23.299999999999997</v>
      </c>
      <c r="C42" s="7">
        <f t="shared" si="0"/>
        <v>15.299999999999997</v>
      </c>
      <c r="D42" s="7">
        <f t="shared" si="4"/>
        <v>14.299999999999997</v>
      </c>
      <c r="E42" s="7">
        <f t="shared" si="5"/>
        <v>13.299999999999997</v>
      </c>
      <c r="F42" s="7">
        <f t="shared" si="6"/>
        <v>12.299999999999997</v>
      </c>
      <c r="G42" s="7">
        <f t="shared" si="9"/>
        <v>11.299999999999997</v>
      </c>
      <c r="H42" s="7">
        <f t="shared" si="10"/>
        <v>10.299999999999997</v>
      </c>
      <c r="I42" s="7">
        <f t="shared" si="11"/>
        <v>9.2999999999999972</v>
      </c>
      <c r="J42" s="7">
        <f t="shared" si="12"/>
        <v>8.2999999999999972</v>
      </c>
      <c r="K42" s="7">
        <f t="shared" si="14"/>
        <v>7.2999999999999972</v>
      </c>
      <c r="L42" s="7">
        <f t="shared" si="16"/>
        <v>6.2999999999999972</v>
      </c>
      <c r="M42" s="7">
        <f t="shared" si="18"/>
        <v>5.2999999999999972</v>
      </c>
      <c r="N42" s="7">
        <f t="shared" si="20"/>
        <v>4.2999999999999972</v>
      </c>
      <c r="O42" s="7">
        <v>40</v>
      </c>
      <c r="P42" s="8">
        <f t="shared" si="7"/>
        <v>48.497854077253216</v>
      </c>
      <c r="Q42" s="8">
        <f t="shared" si="24"/>
        <v>51.502145922746784</v>
      </c>
      <c r="R42" s="8">
        <f t="shared" si="13"/>
        <v>68.669527896995717</v>
      </c>
      <c r="S42" s="8">
        <f t="shared" si="21"/>
        <v>81.545064377682408</v>
      </c>
      <c r="T42" s="16">
        <v>40</v>
      </c>
      <c r="U42" s="9">
        <f t="shared" si="25"/>
        <v>34.334763948497859</v>
      </c>
      <c r="V42" s="9">
        <f t="shared" si="25"/>
        <v>38.626609442060094</v>
      </c>
      <c r="W42" s="9">
        <f t="shared" si="25"/>
        <v>42.918454935622321</v>
      </c>
      <c r="X42" s="9">
        <f t="shared" si="25"/>
        <v>47.210300429184556</v>
      </c>
      <c r="Y42" s="9">
        <f t="shared" si="25"/>
        <v>51.502145922746784</v>
      </c>
      <c r="Z42" s="9">
        <f t="shared" si="25"/>
        <v>55.793991416309019</v>
      </c>
      <c r="AA42" s="9">
        <f t="shared" si="25"/>
        <v>60.085836909871254</v>
      </c>
      <c r="AB42" s="9">
        <f t="shared" si="25"/>
        <v>64.377682403433482</v>
      </c>
      <c r="AC42" s="9">
        <f t="shared" si="25"/>
        <v>68.669527896995717</v>
      </c>
      <c r="AD42" s="9">
        <f t="shared" si="25"/>
        <v>72.961373390557952</v>
      </c>
      <c r="AE42" s="9">
        <f t="shared" si="25"/>
        <v>77.253218884120187</v>
      </c>
      <c r="AF42" s="9">
        <f t="shared" si="25"/>
        <v>81.545064377682408</v>
      </c>
      <c r="AG42" s="7">
        <v>81.545064377682408</v>
      </c>
    </row>
    <row r="43" spans="1:33" x14ac:dyDescent="0.3">
      <c r="A43">
        <v>41</v>
      </c>
      <c r="B43">
        <f t="shared" si="3"/>
        <v>23.604999999999997</v>
      </c>
      <c r="C43">
        <f t="shared" si="0"/>
        <v>15.604999999999997</v>
      </c>
      <c r="D43">
        <f t="shared" si="4"/>
        <v>14.604999999999997</v>
      </c>
      <c r="E43">
        <f t="shared" si="5"/>
        <v>13.604999999999997</v>
      </c>
      <c r="F43">
        <f t="shared" si="6"/>
        <v>12.604999999999997</v>
      </c>
      <c r="G43">
        <f t="shared" si="9"/>
        <v>11.604999999999997</v>
      </c>
      <c r="H43">
        <f t="shared" si="10"/>
        <v>10.604999999999997</v>
      </c>
      <c r="I43">
        <f t="shared" si="11"/>
        <v>9.6049999999999969</v>
      </c>
      <c r="J43">
        <f t="shared" si="12"/>
        <v>8.6049999999999969</v>
      </c>
      <c r="K43">
        <f t="shared" si="14"/>
        <v>7.6049999999999969</v>
      </c>
      <c r="L43">
        <f t="shared" si="16"/>
        <v>6.6049999999999969</v>
      </c>
      <c r="M43">
        <f t="shared" si="18"/>
        <v>5.6049999999999969</v>
      </c>
      <c r="N43">
        <f t="shared" si="20"/>
        <v>4.6049999999999969</v>
      </c>
      <c r="O43">
        <v>41</v>
      </c>
      <c r="P43" s="4">
        <f t="shared" si="7"/>
        <v>49.163312857445447</v>
      </c>
      <c r="Q43" s="4">
        <f t="shared" si="24"/>
        <v>50.836687142554553</v>
      </c>
      <c r="R43" s="4">
        <f t="shared" si="13"/>
        <v>67.782249523406065</v>
      </c>
      <c r="S43" s="4">
        <f t="shared" si="21"/>
        <v>80.491421309044711</v>
      </c>
      <c r="T43" s="13">
        <v>41</v>
      </c>
      <c r="U43" s="1">
        <f t="shared" si="25"/>
        <v>33.891124761703033</v>
      </c>
      <c r="V43" s="1">
        <f t="shared" si="25"/>
        <v>38.127515356915914</v>
      </c>
      <c r="W43" s="1">
        <f t="shared" si="25"/>
        <v>42.363905952128789</v>
      </c>
      <c r="X43" s="1">
        <f t="shared" si="25"/>
        <v>46.600296547341671</v>
      </c>
      <c r="Y43" s="1">
        <f t="shared" si="25"/>
        <v>50.836687142554553</v>
      </c>
      <c r="Z43" s="1">
        <f t="shared" si="25"/>
        <v>55.073077737767427</v>
      </c>
      <c r="AA43" s="1">
        <f t="shared" si="25"/>
        <v>59.309468332980309</v>
      </c>
      <c r="AB43" s="1">
        <f t="shared" si="25"/>
        <v>63.545858928193191</v>
      </c>
      <c r="AC43" s="1">
        <f t="shared" si="25"/>
        <v>67.782249523406065</v>
      </c>
      <c r="AD43" s="1">
        <f t="shared" si="25"/>
        <v>72.018640118618947</v>
      </c>
      <c r="AE43" s="1">
        <f t="shared" si="25"/>
        <v>76.255030713831829</v>
      </c>
      <c r="AF43" s="1">
        <f t="shared" si="25"/>
        <v>80.491421309044711</v>
      </c>
      <c r="AG43">
        <v>80.491421309044711</v>
      </c>
    </row>
    <row r="44" spans="1:33" x14ac:dyDescent="0.3">
      <c r="A44">
        <v>42</v>
      </c>
      <c r="B44">
        <f t="shared" si="3"/>
        <v>23.91</v>
      </c>
      <c r="C44">
        <f t="shared" si="0"/>
        <v>15.91</v>
      </c>
      <c r="D44">
        <f t="shared" si="4"/>
        <v>14.91</v>
      </c>
      <c r="E44">
        <f t="shared" si="5"/>
        <v>13.91</v>
      </c>
      <c r="F44">
        <f t="shared" si="6"/>
        <v>12.91</v>
      </c>
      <c r="G44">
        <f t="shared" si="9"/>
        <v>11.91</v>
      </c>
      <c r="H44">
        <f t="shared" si="10"/>
        <v>10.91</v>
      </c>
      <c r="I44">
        <f t="shared" si="11"/>
        <v>9.91</v>
      </c>
      <c r="J44">
        <f t="shared" si="12"/>
        <v>8.91</v>
      </c>
      <c r="K44">
        <f t="shared" si="14"/>
        <v>7.91</v>
      </c>
      <c r="L44">
        <f t="shared" si="16"/>
        <v>6.91</v>
      </c>
      <c r="M44">
        <f t="shared" si="18"/>
        <v>5.91</v>
      </c>
      <c r="N44">
        <f t="shared" si="20"/>
        <v>4.91</v>
      </c>
      <c r="O44">
        <v>42</v>
      </c>
      <c r="P44" s="4">
        <f t="shared" si="7"/>
        <v>49.811794228356334</v>
      </c>
      <c r="Q44" s="4">
        <f t="shared" si="24"/>
        <v>50.188205771643666</v>
      </c>
      <c r="R44" s="4">
        <f t="shared" si="13"/>
        <v>66.917607695524879</v>
      </c>
      <c r="S44" s="4">
        <f t="shared" si="21"/>
        <v>79.464659138435806</v>
      </c>
      <c r="T44" s="13">
        <v>42</v>
      </c>
      <c r="U44" s="1">
        <f t="shared" si="25"/>
        <v>33.458803847762439</v>
      </c>
      <c r="V44" s="1">
        <f t="shared" si="25"/>
        <v>37.641154328732746</v>
      </c>
      <c r="W44" s="1">
        <f t="shared" si="25"/>
        <v>41.823504809703053</v>
      </c>
      <c r="X44" s="1">
        <f t="shared" si="25"/>
        <v>46.00585529067336</v>
      </c>
      <c r="Y44" s="1">
        <f t="shared" si="25"/>
        <v>50.188205771643666</v>
      </c>
      <c r="Z44" s="1">
        <f t="shared" si="25"/>
        <v>54.370556252613966</v>
      </c>
      <c r="AA44" s="1">
        <f t="shared" si="25"/>
        <v>58.552906733584273</v>
      </c>
      <c r="AB44" s="1">
        <f t="shared" si="25"/>
        <v>62.735257214554579</v>
      </c>
      <c r="AC44" s="1">
        <f t="shared" si="25"/>
        <v>66.917607695524879</v>
      </c>
      <c r="AD44" s="1">
        <f t="shared" si="25"/>
        <v>71.099958176495193</v>
      </c>
      <c r="AE44" s="1">
        <f t="shared" si="25"/>
        <v>75.282308657465492</v>
      </c>
      <c r="AF44" s="1">
        <f t="shared" si="25"/>
        <v>79.464659138435806</v>
      </c>
      <c r="AG44">
        <v>79.464659138435806</v>
      </c>
    </row>
    <row r="45" spans="1:33" x14ac:dyDescent="0.3">
      <c r="A45">
        <v>43</v>
      </c>
      <c r="B45">
        <f t="shared" si="3"/>
        <v>24.215</v>
      </c>
      <c r="C45">
        <f t="shared" si="0"/>
        <v>16.215</v>
      </c>
      <c r="D45">
        <f t="shared" si="4"/>
        <v>15.215</v>
      </c>
      <c r="E45">
        <f t="shared" si="5"/>
        <v>14.215</v>
      </c>
      <c r="F45">
        <f t="shared" si="6"/>
        <v>13.215</v>
      </c>
      <c r="G45">
        <f t="shared" si="9"/>
        <v>12.215</v>
      </c>
      <c r="H45">
        <f t="shared" si="10"/>
        <v>11.215</v>
      </c>
      <c r="I45">
        <f t="shared" si="11"/>
        <v>10.215</v>
      </c>
      <c r="J45">
        <f t="shared" si="12"/>
        <v>9.2149999999999999</v>
      </c>
      <c r="K45">
        <f t="shared" si="14"/>
        <v>8.2149999999999999</v>
      </c>
      <c r="L45">
        <f t="shared" si="16"/>
        <v>7.2149999999999999</v>
      </c>
      <c r="M45">
        <f t="shared" si="18"/>
        <v>6.2149999999999999</v>
      </c>
      <c r="N45">
        <f t="shared" si="20"/>
        <v>5.2149999999999999</v>
      </c>
      <c r="O45">
        <v>43</v>
      </c>
      <c r="P45" s="4">
        <f t="shared" si="7"/>
        <v>50.443939706793309</v>
      </c>
      <c r="Q45" s="4">
        <f t="shared" si="24"/>
        <v>49.556060293206691</v>
      </c>
      <c r="R45" s="4">
        <f t="shared" si="13"/>
        <v>66.074747057608917</v>
      </c>
      <c r="S45" s="4">
        <f t="shared" si="21"/>
        <v>78.463762130910595</v>
      </c>
      <c r="T45" s="13">
        <v>43</v>
      </c>
      <c r="U45" s="1">
        <f t="shared" si="25"/>
        <v>33.037373528804459</v>
      </c>
      <c r="V45" s="1">
        <f t="shared" si="25"/>
        <v>37.16704521990502</v>
      </c>
      <c r="W45" s="1">
        <f t="shared" si="25"/>
        <v>41.296716911005575</v>
      </c>
      <c r="X45" s="1">
        <f t="shared" si="25"/>
        <v>45.42638860210613</v>
      </c>
      <c r="Y45" s="1">
        <f t="shared" si="25"/>
        <v>49.556060293206691</v>
      </c>
      <c r="Z45" s="1">
        <f t="shared" si="25"/>
        <v>53.685731984307246</v>
      </c>
      <c r="AA45" s="1">
        <f t="shared" si="25"/>
        <v>57.815403675407808</v>
      </c>
      <c r="AB45" s="1">
        <f t="shared" si="25"/>
        <v>61.945075366508362</v>
      </c>
      <c r="AC45" s="1">
        <f t="shared" si="25"/>
        <v>66.074747057608917</v>
      </c>
      <c r="AD45" s="1">
        <f t="shared" si="25"/>
        <v>70.204418748709472</v>
      </c>
      <c r="AE45" s="1">
        <f t="shared" si="25"/>
        <v>74.334090439810041</v>
      </c>
      <c r="AF45" s="1">
        <f t="shared" si="25"/>
        <v>78.463762130910595</v>
      </c>
      <c r="AG45">
        <v>78.463762130910595</v>
      </c>
    </row>
    <row r="46" spans="1:33" x14ac:dyDescent="0.3">
      <c r="A46">
        <v>44</v>
      </c>
      <c r="B46">
        <f t="shared" si="3"/>
        <v>24.52</v>
      </c>
      <c r="C46">
        <f t="shared" si="0"/>
        <v>16.52</v>
      </c>
      <c r="D46">
        <f t="shared" si="4"/>
        <v>15.52</v>
      </c>
      <c r="E46">
        <f t="shared" si="5"/>
        <v>14.52</v>
      </c>
      <c r="F46">
        <f t="shared" si="6"/>
        <v>13.52</v>
      </c>
      <c r="G46">
        <f t="shared" si="9"/>
        <v>12.52</v>
      </c>
      <c r="H46">
        <f t="shared" si="10"/>
        <v>11.52</v>
      </c>
      <c r="I46">
        <f t="shared" si="11"/>
        <v>10.52</v>
      </c>
      <c r="J46">
        <f t="shared" si="12"/>
        <v>9.52</v>
      </c>
      <c r="K46">
        <f t="shared" si="14"/>
        <v>8.52</v>
      </c>
      <c r="L46">
        <f t="shared" si="16"/>
        <v>7.52</v>
      </c>
      <c r="M46">
        <f t="shared" si="18"/>
        <v>6.52</v>
      </c>
      <c r="N46">
        <f t="shared" si="20"/>
        <v>5.52</v>
      </c>
      <c r="O46">
        <v>44</v>
      </c>
      <c r="P46" s="4">
        <f t="shared" si="7"/>
        <v>51.060358890701465</v>
      </c>
      <c r="Q46" s="4">
        <f t="shared" si="24"/>
        <v>48.939641109298535</v>
      </c>
      <c r="R46" s="4">
        <f t="shared" si="13"/>
        <v>65.252854812398041</v>
      </c>
      <c r="S46" s="4">
        <f t="shared" si="21"/>
        <v>77.487765089722672</v>
      </c>
      <c r="T46" s="13">
        <v>44</v>
      </c>
      <c r="U46" s="1">
        <f t="shared" si="25"/>
        <v>32.626427406199021</v>
      </c>
      <c r="V46" s="1">
        <f t="shared" si="25"/>
        <v>36.704730831973897</v>
      </c>
      <c r="W46" s="1">
        <f t="shared" si="25"/>
        <v>40.783034257748774</v>
      </c>
      <c r="X46" s="1">
        <f t="shared" si="25"/>
        <v>44.861337683523658</v>
      </c>
      <c r="Y46" s="1">
        <f t="shared" si="25"/>
        <v>48.939641109298535</v>
      </c>
      <c r="Z46" s="1">
        <f t="shared" si="25"/>
        <v>53.017944535073411</v>
      </c>
      <c r="AA46" s="1">
        <f t="shared" si="25"/>
        <v>57.096247960848288</v>
      </c>
      <c r="AB46" s="1">
        <f t="shared" si="25"/>
        <v>61.174551386623165</v>
      </c>
      <c r="AC46" s="1">
        <f t="shared" si="25"/>
        <v>65.252854812398041</v>
      </c>
      <c r="AD46" s="1">
        <f t="shared" si="25"/>
        <v>69.331158238172918</v>
      </c>
      <c r="AE46" s="1">
        <f t="shared" si="25"/>
        <v>73.409461663947795</v>
      </c>
      <c r="AF46" s="1">
        <f t="shared" si="25"/>
        <v>77.487765089722672</v>
      </c>
      <c r="AG46">
        <v>77.487765089722672</v>
      </c>
    </row>
    <row r="47" spans="1:33" x14ac:dyDescent="0.3">
      <c r="A47">
        <v>45</v>
      </c>
      <c r="B47">
        <f t="shared" si="3"/>
        <v>24.824999999999999</v>
      </c>
      <c r="C47">
        <f t="shared" si="0"/>
        <v>16.824999999999999</v>
      </c>
      <c r="D47">
        <f t="shared" si="4"/>
        <v>15.824999999999999</v>
      </c>
      <c r="E47">
        <f t="shared" si="5"/>
        <v>14.824999999999999</v>
      </c>
      <c r="F47">
        <f t="shared" si="6"/>
        <v>13.824999999999999</v>
      </c>
      <c r="G47">
        <f t="shared" si="9"/>
        <v>12.824999999999999</v>
      </c>
      <c r="H47">
        <f t="shared" si="10"/>
        <v>11.824999999999999</v>
      </c>
      <c r="I47">
        <f t="shared" si="11"/>
        <v>10.824999999999999</v>
      </c>
      <c r="J47">
        <f t="shared" si="12"/>
        <v>9.8249999999999993</v>
      </c>
      <c r="K47">
        <f t="shared" si="14"/>
        <v>8.8249999999999993</v>
      </c>
      <c r="L47">
        <f t="shared" si="16"/>
        <v>7.8249999999999993</v>
      </c>
      <c r="M47">
        <f t="shared" si="18"/>
        <v>6.8249999999999993</v>
      </c>
      <c r="N47">
        <f t="shared" si="20"/>
        <v>5.8249999999999993</v>
      </c>
      <c r="O47">
        <v>45</v>
      </c>
      <c r="P47" s="4">
        <f t="shared" si="7"/>
        <v>51.661631419939575</v>
      </c>
      <c r="Q47" s="4">
        <f t="shared" si="24"/>
        <v>48.338368580060425</v>
      </c>
      <c r="R47" s="4">
        <f t="shared" si="13"/>
        <v>64.451158106747229</v>
      </c>
      <c r="S47" s="4">
        <f t="shared" si="21"/>
        <v>76.535750251762337</v>
      </c>
      <c r="T47" s="13">
        <v>45</v>
      </c>
      <c r="U47" s="1">
        <f t="shared" si="25"/>
        <v>32.225579053373615</v>
      </c>
      <c r="V47" s="1">
        <f t="shared" si="25"/>
        <v>36.253776435045317</v>
      </c>
      <c r="W47" s="1">
        <f t="shared" si="25"/>
        <v>40.28197381671702</v>
      </c>
      <c r="X47" s="1">
        <f t="shared" si="25"/>
        <v>44.310171198388723</v>
      </c>
      <c r="Y47" s="1">
        <f t="shared" si="25"/>
        <v>48.338368580060425</v>
      </c>
      <c r="Z47" s="1">
        <f t="shared" si="25"/>
        <v>52.366565961732128</v>
      </c>
      <c r="AA47" s="1">
        <f t="shared" si="25"/>
        <v>56.394763343403831</v>
      </c>
      <c r="AB47" s="1">
        <f t="shared" si="25"/>
        <v>60.422960725075534</v>
      </c>
      <c r="AC47" s="1">
        <f t="shared" si="25"/>
        <v>64.451158106747229</v>
      </c>
      <c r="AD47" s="1">
        <f t="shared" si="25"/>
        <v>68.479355488418932</v>
      </c>
      <c r="AE47" s="1">
        <f t="shared" si="25"/>
        <v>72.507552870090635</v>
      </c>
      <c r="AF47" s="1">
        <f t="shared" si="25"/>
        <v>76.535750251762337</v>
      </c>
      <c r="AG47">
        <v>76.535750251762337</v>
      </c>
    </row>
    <row r="48" spans="1:33" x14ac:dyDescent="0.3">
      <c r="A48">
        <v>46</v>
      </c>
      <c r="B48">
        <f t="shared" si="3"/>
        <v>25.13</v>
      </c>
      <c r="C48">
        <f t="shared" si="0"/>
        <v>17.13</v>
      </c>
      <c r="D48">
        <f t="shared" si="4"/>
        <v>16.13</v>
      </c>
      <c r="E48">
        <f t="shared" si="5"/>
        <v>15.129999999999999</v>
      </c>
      <c r="F48">
        <f t="shared" si="6"/>
        <v>14.129999999999999</v>
      </c>
      <c r="G48">
        <f t="shared" si="9"/>
        <v>13.129999999999999</v>
      </c>
      <c r="H48">
        <f t="shared" si="10"/>
        <v>12.129999999999999</v>
      </c>
      <c r="I48">
        <f t="shared" si="11"/>
        <v>11.129999999999999</v>
      </c>
      <c r="J48">
        <f t="shared" si="12"/>
        <v>10.129999999999999</v>
      </c>
      <c r="K48">
        <f t="shared" si="14"/>
        <v>9.129999999999999</v>
      </c>
      <c r="L48">
        <f t="shared" si="16"/>
        <v>8.129999999999999</v>
      </c>
      <c r="M48">
        <f t="shared" si="18"/>
        <v>7.129999999999999</v>
      </c>
      <c r="N48">
        <f t="shared" si="20"/>
        <v>6.129999999999999</v>
      </c>
      <c r="O48">
        <v>46</v>
      </c>
      <c r="P48" s="4">
        <f t="shared" si="7"/>
        <v>52.248308794269796</v>
      </c>
      <c r="Q48" s="4">
        <f t="shared" si="24"/>
        <v>47.751691205730204</v>
      </c>
      <c r="R48" s="4">
        <f t="shared" si="13"/>
        <v>63.668921607640272</v>
      </c>
      <c r="S48" s="4">
        <f t="shared" si="21"/>
        <v>75.606844409072821</v>
      </c>
      <c r="T48" s="13">
        <v>46</v>
      </c>
      <c r="U48" s="1">
        <f t="shared" si="25"/>
        <v>31.834460803820136</v>
      </c>
      <c r="V48" s="1">
        <f t="shared" si="25"/>
        <v>35.813768404297655</v>
      </c>
      <c r="W48" s="1">
        <f t="shared" si="25"/>
        <v>39.793076004775173</v>
      </c>
      <c r="X48" s="1">
        <f t="shared" si="25"/>
        <v>43.772383605252685</v>
      </c>
      <c r="Y48" s="1">
        <f t="shared" si="25"/>
        <v>47.751691205730204</v>
      </c>
      <c r="Z48" s="1">
        <f t="shared" si="25"/>
        <v>51.730998806207722</v>
      </c>
      <c r="AA48" s="1">
        <f t="shared" si="25"/>
        <v>55.710306406685241</v>
      </c>
      <c r="AB48" s="1">
        <f t="shared" si="25"/>
        <v>59.689614007162753</v>
      </c>
      <c r="AC48" s="1">
        <f t="shared" si="25"/>
        <v>63.668921607640272</v>
      </c>
      <c r="AD48" s="1">
        <f t="shared" si="25"/>
        <v>67.648229208117783</v>
      </c>
      <c r="AE48" s="1">
        <f t="shared" si="25"/>
        <v>71.627536808595309</v>
      </c>
      <c r="AF48" s="1">
        <f t="shared" si="25"/>
        <v>75.606844409072821</v>
      </c>
      <c r="AG48">
        <v>75.606844409072821</v>
      </c>
    </row>
    <row r="49" spans="1:33" x14ac:dyDescent="0.3">
      <c r="A49">
        <v>47</v>
      </c>
      <c r="B49">
        <f t="shared" si="3"/>
        <v>25.434999999999999</v>
      </c>
      <c r="C49">
        <f t="shared" si="0"/>
        <v>17.434999999999999</v>
      </c>
      <c r="D49">
        <f t="shared" si="4"/>
        <v>16.434999999999999</v>
      </c>
      <c r="E49">
        <f t="shared" si="5"/>
        <v>15.434999999999999</v>
      </c>
      <c r="F49">
        <f t="shared" si="6"/>
        <v>14.434999999999999</v>
      </c>
      <c r="G49">
        <f t="shared" si="9"/>
        <v>13.434999999999999</v>
      </c>
      <c r="H49">
        <f t="shared" si="10"/>
        <v>12.434999999999999</v>
      </c>
      <c r="I49">
        <f t="shared" si="11"/>
        <v>11.434999999999999</v>
      </c>
      <c r="J49">
        <f t="shared" si="12"/>
        <v>10.434999999999999</v>
      </c>
      <c r="K49">
        <f t="shared" si="14"/>
        <v>9.4349999999999987</v>
      </c>
      <c r="L49">
        <f t="shared" si="16"/>
        <v>8.4349999999999987</v>
      </c>
      <c r="M49">
        <f t="shared" si="18"/>
        <v>7.4349999999999987</v>
      </c>
      <c r="N49">
        <f t="shared" si="20"/>
        <v>6.4349999999999987</v>
      </c>
      <c r="O49">
        <v>47</v>
      </c>
      <c r="P49" s="4">
        <f t="shared" si="7"/>
        <v>52.820916060546487</v>
      </c>
      <c r="Q49" s="4">
        <f t="shared" si="24"/>
        <v>47.179083939453513</v>
      </c>
      <c r="R49" s="4">
        <f t="shared" si="13"/>
        <v>62.905445252604679</v>
      </c>
      <c r="S49" s="4">
        <f t="shared" si="21"/>
        <v>74.700216237468055</v>
      </c>
      <c r="T49" s="13">
        <v>47</v>
      </c>
      <c r="U49" s="1">
        <f t="shared" si="25"/>
        <v>31.452722626302339</v>
      </c>
      <c r="V49" s="1">
        <f t="shared" si="25"/>
        <v>35.384312954590136</v>
      </c>
      <c r="W49" s="1">
        <f t="shared" si="25"/>
        <v>39.315903282877926</v>
      </c>
      <c r="X49" s="1">
        <f t="shared" si="25"/>
        <v>43.247493611165716</v>
      </c>
      <c r="Y49" s="1">
        <f t="shared" si="25"/>
        <v>47.179083939453513</v>
      </c>
      <c r="Z49" s="1">
        <f t="shared" si="25"/>
        <v>51.110674267741302</v>
      </c>
      <c r="AA49" s="1">
        <f t="shared" si="25"/>
        <v>55.042264596029099</v>
      </c>
      <c r="AB49" s="1">
        <f t="shared" si="25"/>
        <v>58.973854924316889</v>
      </c>
      <c r="AC49" s="1">
        <f t="shared" si="25"/>
        <v>62.905445252604679</v>
      </c>
      <c r="AD49" s="1">
        <f t="shared" si="25"/>
        <v>66.837035580892476</v>
      </c>
      <c r="AE49" s="1">
        <f t="shared" si="25"/>
        <v>70.768625909180273</v>
      </c>
      <c r="AF49" s="1">
        <f t="shared" si="25"/>
        <v>74.700216237468055</v>
      </c>
      <c r="AG49">
        <v>74.700216237468055</v>
      </c>
    </row>
    <row r="50" spans="1:33" x14ac:dyDescent="0.3">
      <c r="A50">
        <v>48</v>
      </c>
      <c r="B50">
        <f t="shared" si="3"/>
        <v>25.740000000000002</v>
      </c>
      <c r="C50">
        <f t="shared" si="0"/>
        <v>17.740000000000002</v>
      </c>
      <c r="D50">
        <f t="shared" si="4"/>
        <v>16.740000000000002</v>
      </c>
      <c r="E50">
        <f t="shared" si="5"/>
        <v>15.740000000000002</v>
      </c>
      <c r="F50">
        <f t="shared" si="6"/>
        <v>14.740000000000002</v>
      </c>
      <c r="G50">
        <f t="shared" si="9"/>
        <v>13.740000000000002</v>
      </c>
      <c r="H50">
        <f t="shared" si="10"/>
        <v>12.740000000000002</v>
      </c>
      <c r="I50">
        <f t="shared" si="11"/>
        <v>11.740000000000002</v>
      </c>
      <c r="J50">
        <f t="shared" si="12"/>
        <v>10.740000000000002</v>
      </c>
      <c r="K50">
        <f t="shared" si="14"/>
        <v>9.740000000000002</v>
      </c>
      <c r="L50">
        <f t="shared" si="16"/>
        <v>8.740000000000002</v>
      </c>
      <c r="M50">
        <f t="shared" si="18"/>
        <v>7.740000000000002</v>
      </c>
      <c r="N50">
        <f t="shared" si="20"/>
        <v>6.740000000000002</v>
      </c>
      <c r="O50">
        <v>48</v>
      </c>
      <c r="P50" s="4">
        <f t="shared" si="7"/>
        <v>53.379953379953385</v>
      </c>
      <c r="Q50" s="4">
        <f t="shared" si="24"/>
        <v>46.620046620046615</v>
      </c>
      <c r="R50" s="4">
        <f t="shared" si="13"/>
        <v>62.160062160062154</v>
      </c>
      <c r="S50" s="4">
        <f t="shared" si="21"/>
        <v>73.815073815073816</v>
      </c>
      <c r="T50" s="13">
        <v>48</v>
      </c>
      <c r="U50" s="1">
        <f t="shared" si="25"/>
        <v>31.080031080031077</v>
      </c>
      <c r="V50" s="1">
        <f t="shared" si="25"/>
        <v>34.96503496503496</v>
      </c>
      <c r="W50" s="1">
        <f t="shared" si="25"/>
        <v>38.85003885003885</v>
      </c>
      <c r="X50" s="1">
        <f t="shared" si="25"/>
        <v>42.735042735042732</v>
      </c>
      <c r="Y50" s="1">
        <f t="shared" si="25"/>
        <v>46.620046620046615</v>
      </c>
      <c r="Z50" s="1">
        <f t="shared" si="25"/>
        <v>50.505050505050498</v>
      </c>
      <c r="AA50" s="1">
        <f t="shared" si="25"/>
        <v>54.390054390054388</v>
      </c>
      <c r="AB50" s="1">
        <f t="shared" si="25"/>
        <v>58.275058275058271</v>
      </c>
      <c r="AC50" s="1">
        <f t="shared" si="25"/>
        <v>62.160062160062154</v>
      </c>
      <c r="AD50" s="1">
        <f t="shared" si="25"/>
        <v>66.045066045066037</v>
      </c>
      <c r="AE50" s="1">
        <f t="shared" si="25"/>
        <v>69.930069930069919</v>
      </c>
      <c r="AF50" s="1">
        <f t="shared" si="25"/>
        <v>73.815073815073816</v>
      </c>
      <c r="AG50">
        <v>73.815073815073816</v>
      </c>
    </row>
    <row r="51" spans="1:33" x14ac:dyDescent="0.3">
      <c r="A51">
        <v>49</v>
      </c>
      <c r="B51">
        <f t="shared" si="3"/>
        <v>26.045000000000002</v>
      </c>
      <c r="C51">
        <f t="shared" si="0"/>
        <v>18.045000000000002</v>
      </c>
      <c r="D51">
        <f t="shared" si="4"/>
        <v>17.045000000000002</v>
      </c>
      <c r="E51">
        <f t="shared" si="5"/>
        <v>16.045000000000002</v>
      </c>
      <c r="F51">
        <f t="shared" si="6"/>
        <v>15.045000000000002</v>
      </c>
      <c r="G51">
        <f t="shared" si="9"/>
        <v>14.045000000000002</v>
      </c>
      <c r="H51">
        <f t="shared" si="10"/>
        <v>13.045000000000002</v>
      </c>
      <c r="I51">
        <f t="shared" si="11"/>
        <v>12.045000000000002</v>
      </c>
      <c r="J51">
        <f t="shared" si="12"/>
        <v>11.045000000000002</v>
      </c>
      <c r="K51">
        <f t="shared" si="14"/>
        <v>10.045000000000002</v>
      </c>
      <c r="L51">
        <f t="shared" si="16"/>
        <v>9.0450000000000017</v>
      </c>
      <c r="M51">
        <f t="shared" si="18"/>
        <v>8.0450000000000017</v>
      </c>
      <c r="N51">
        <f t="shared" si="20"/>
        <v>7.0450000000000017</v>
      </c>
      <c r="O51">
        <v>49</v>
      </c>
      <c r="P51" s="4">
        <f t="shared" si="7"/>
        <v>53.925897485121908</v>
      </c>
      <c r="Q51" s="4">
        <f t="shared" si="24"/>
        <v>46.074102514878092</v>
      </c>
      <c r="R51" s="4">
        <f t="shared" si="13"/>
        <v>61.432136686504123</v>
      </c>
      <c r="S51" s="4">
        <f t="shared" si="21"/>
        <v>72.950662315223653</v>
      </c>
      <c r="T51" s="13">
        <v>49</v>
      </c>
      <c r="U51" s="1">
        <f t="shared" si="25"/>
        <v>30.716068343252061</v>
      </c>
      <c r="V51" s="1">
        <f t="shared" si="25"/>
        <v>34.555576886158569</v>
      </c>
      <c r="W51" s="1">
        <f t="shared" si="25"/>
        <v>38.395085429065077</v>
      </c>
      <c r="X51" s="1">
        <f t="shared" si="25"/>
        <v>42.234593971971584</v>
      </c>
      <c r="Y51" s="1">
        <f t="shared" si="25"/>
        <v>46.074102514878092</v>
      </c>
      <c r="Z51" s="1">
        <f t="shared" si="25"/>
        <v>49.9136110577846</v>
      </c>
      <c r="AA51" s="1">
        <f t="shared" si="25"/>
        <v>53.753119600691107</v>
      </c>
      <c r="AB51" s="1">
        <f t="shared" si="25"/>
        <v>57.592628143597615</v>
      </c>
      <c r="AC51" s="1">
        <f t="shared" si="25"/>
        <v>61.432136686504123</v>
      </c>
      <c r="AD51" s="1">
        <f t="shared" si="25"/>
        <v>65.271645229410638</v>
      </c>
      <c r="AE51" s="1">
        <f t="shared" si="25"/>
        <v>69.111153772317138</v>
      </c>
      <c r="AF51" s="1">
        <f t="shared" si="25"/>
        <v>72.950662315223653</v>
      </c>
      <c r="AG51">
        <v>72.950662315223653</v>
      </c>
    </row>
    <row r="52" spans="1:33" x14ac:dyDescent="0.3">
      <c r="A52">
        <v>50</v>
      </c>
      <c r="B52">
        <f t="shared" si="3"/>
        <v>26.35</v>
      </c>
      <c r="C52">
        <f t="shared" si="0"/>
        <v>18.350000000000001</v>
      </c>
      <c r="D52">
        <f t="shared" si="4"/>
        <v>17.350000000000001</v>
      </c>
      <c r="E52">
        <f t="shared" si="5"/>
        <v>16.350000000000001</v>
      </c>
      <c r="F52">
        <f t="shared" si="6"/>
        <v>15.350000000000001</v>
      </c>
      <c r="G52">
        <f t="shared" si="9"/>
        <v>14.350000000000001</v>
      </c>
      <c r="H52">
        <f t="shared" si="10"/>
        <v>13.350000000000001</v>
      </c>
      <c r="I52">
        <f t="shared" si="11"/>
        <v>12.350000000000001</v>
      </c>
      <c r="J52">
        <f t="shared" si="12"/>
        <v>11.350000000000001</v>
      </c>
      <c r="K52">
        <f t="shared" si="14"/>
        <v>10.350000000000001</v>
      </c>
      <c r="L52">
        <f t="shared" si="16"/>
        <v>9.3500000000000014</v>
      </c>
      <c r="M52">
        <f t="shared" si="18"/>
        <v>8.3500000000000014</v>
      </c>
      <c r="N52">
        <f t="shared" si="20"/>
        <v>7.3500000000000014</v>
      </c>
      <c r="O52">
        <v>50</v>
      </c>
      <c r="P52" s="4">
        <f t="shared" si="7"/>
        <v>54.459203036053133</v>
      </c>
      <c r="Q52" s="4">
        <f t="shared" si="24"/>
        <v>45.540796963946867</v>
      </c>
      <c r="R52" s="4">
        <f t="shared" si="13"/>
        <v>60.721062618595823</v>
      </c>
      <c r="S52" s="4">
        <f t="shared" si="21"/>
        <v>72.106261859582546</v>
      </c>
      <c r="T52" s="13">
        <v>50</v>
      </c>
      <c r="U52" s="1">
        <f t="shared" si="25"/>
        <v>30.360531309297912</v>
      </c>
      <c r="V52" s="1">
        <f t="shared" si="25"/>
        <v>34.155597722960152</v>
      </c>
      <c r="W52" s="1">
        <f t="shared" si="25"/>
        <v>37.950664136622386</v>
      </c>
      <c r="X52" s="1">
        <f t="shared" si="25"/>
        <v>41.745730550284627</v>
      </c>
      <c r="Y52" s="1">
        <f t="shared" si="25"/>
        <v>45.540796963946867</v>
      </c>
      <c r="Z52" s="1">
        <f t="shared" si="25"/>
        <v>49.335863377609108</v>
      </c>
      <c r="AA52" s="1">
        <f t="shared" si="25"/>
        <v>53.130929791271342</v>
      </c>
      <c r="AB52" s="1">
        <f t="shared" si="25"/>
        <v>56.925996204933583</v>
      </c>
      <c r="AC52" s="1">
        <f t="shared" si="25"/>
        <v>60.721062618595823</v>
      </c>
      <c r="AD52" s="1">
        <f t="shared" si="25"/>
        <v>64.516129032258064</v>
      </c>
      <c r="AE52" s="1">
        <f t="shared" si="25"/>
        <v>68.311195445920305</v>
      </c>
      <c r="AF52" s="1">
        <f t="shared" si="25"/>
        <v>72.106261859582546</v>
      </c>
      <c r="AG52">
        <v>72.106261859582546</v>
      </c>
    </row>
  </sheetData>
  <sheetProtection sheet="1" objects="1" scenarios="1"/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4" x14ac:dyDescent="0.25">
      <c r="B1" t="s">
        <v>13</v>
      </c>
      <c r="C1" t="s">
        <v>14</v>
      </c>
      <c r="D1" t="s">
        <v>15</v>
      </c>
    </row>
    <row r="2" spans="1:4" x14ac:dyDescent="0.25">
      <c r="A2">
        <v>100</v>
      </c>
      <c r="B2" s="17">
        <v>21.6</v>
      </c>
      <c r="C2">
        <v>13.6</v>
      </c>
      <c r="D2">
        <v>29.6</v>
      </c>
    </row>
    <row r="3" spans="1:4" x14ac:dyDescent="0.25">
      <c r="A3">
        <v>40</v>
      </c>
      <c r="B3">
        <v>29.88</v>
      </c>
      <c r="C3">
        <v>29.88</v>
      </c>
      <c r="D3">
        <v>38.479999999999997</v>
      </c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3"/>
  <sheetViews>
    <sheetView topLeftCell="A4" workbookViewId="0">
      <selection activeCell="H12" sqref="H12"/>
    </sheetView>
  </sheetViews>
  <sheetFormatPr baseColWidth="10" defaultColWidth="9.140625" defaultRowHeight="15" x14ac:dyDescent="0.25"/>
  <sheetData>
    <row r="3" spans="1:15" ht="18" x14ac:dyDescent="0.35">
      <c r="A3" t="s">
        <v>16</v>
      </c>
      <c r="C3" t="s">
        <v>17</v>
      </c>
      <c r="E3" t="s">
        <v>18</v>
      </c>
      <c r="G3" t="s">
        <v>19</v>
      </c>
    </row>
    <row r="4" spans="1:15" ht="18" x14ac:dyDescent="0.35">
      <c r="A4" t="s">
        <v>20</v>
      </c>
      <c r="B4">
        <f>'Pasture ruler'!B23</f>
        <v>0.05</v>
      </c>
      <c r="C4" t="s">
        <v>21</v>
      </c>
      <c r="E4" t="s">
        <v>22</v>
      </c>
      <c r="G4" t="s">
        <v>23</v>
      </c>
    </row>
    <row r="5" spans="1:15" ht="18" x14ac:dyDescent="0.35">
      <c r="A5" t="s">
        <v>24</v>
      </c>
      <c r="B5">
        <f>'Pasture ruler'!B24</f>
        <v>0.26</v>
      </c>
      <c r="C5" t="s">
        <v>25</v>
      </c>
      <c r="E5" t="s">
        <v>22</v>
      </c>
      <c r="G5" t="s">
        <v>26</v>
      </c>
    </row>
    <row r="6" spans="1:15" ht="18" x14ac:dyDescent="0.35">
      <c r="A6" t="s">
        <v>16</v>
      </c>
      <c r="C6">
        <v>0.04</v>
      </c>
      <c r="D6">
        <v>0.06</v>
      </c>
      <c r="E6">
        <v>0.08</v>
      </c>
      <c r="F6">
        <v>0.1</v>
      </c>
      <c r="G6">
        <v>0.12</v>
      </c>
      <c r="H6">
        <v>0.14000000000000001</v>
      </c>
      <c r="I6">
        <v>0.16</v>
      </c>
      <c r="J6">
        <v>0.18</v>
      </c>
      <c r="K6">
        <v>0.2</v>
      </c>
      <c r="L6">
        <v>0.22</v>
      </c>
      <c r="M6">
        <v>0.24</v>
      </c>
      <c r="N6">
        <v>0.26</v>
      </c>
      <c r="O6">
        <v>0.28000000000000003</v>
      </c>
    </row>
    <row r="7" spans="1:15" x14ac:dyDescent="0.25">
      <c r="B7" t="s">
        <v>27</v>
      </c>
      <c r="C7" t="s">
        <v>28</v>
      </c>
    </row>
    <row r="8" spans="1:15" x14ac:dyDescent="0.25">
      <c r="A8" t="s">
        <v>2</v>
      </c>
      <c r="C8" t="s">
        <v>29</v>
      </c>
    </row>
    <row r="9" spans="1:15" x14ac:dyDescent="0.25">
      <c r="C9">
        <f>C6</f>
        <v>0.04</v>
      </c>
      <c r="D9">
        <f t="shared" ref="D9:O9" si="0">D6</f>
        <v>0.06</v>
      </c>
      <c r="E9">
        <f t="shared" si="0"/>
        <v>0.08</v>
      </c>
      <c r="F9">
        <f t="shared" si="0"/>
        <v>0.1</v>
      </c>
      <c r="G9">
        <f t="shared" si="0"/>
        <v>0.12</v>
      </c>
      <c r="H9">
        <f t="shared" si="0"/>
        <v>0.14000000000000001</v>
      </c>
      <c r="I9">
        <f t="shared" si="0"/>
        <v>0.16</v>
      </c>
      <c r="J9">
        <f t="shared" si="0"/>
        <v>0.18</v>
      </c>
      <c r="K9">
        <f t="shared" si="0"/>
        <v>0.2</v>
      </c>
      <c r="L9">
        <f t="shared" si="0"/>
        <v>0.22</v>
      </c>
      <c r="M9">
        <f t="shared" si="0"/>
        <v>0.24</v>
      </c>
      <c r="N9">
        <f t="shared" si="0"/>
        <v>0.26</v>
      </c>
      <c r="O9">
        <f t="shared" si="0"/>
        <v>0.28000000000000003</v>
      </c>
    </row>
    <row r="10" spans="1:15" x14ac:dyDescent="0.25">
      <c r="A10">
        <v>50</v>
      </c>
      <c r="C10" s="4">
        <f>100*((($A10*C$6)/((11.1+0.305*$A10)*($B$4-$B$5))-($B$5/($B$4-$B$5))))</f>
        <v>87.6660341555977</v>
      </c>
      <c r="D10" s="4">
        <f t="shared" ref="D10:O25" si="1">100*((($A10*D$6)/((11.1+0.305*$A10)*($B$4-$B$5))-($B$5/($B$4-$B$5))))</f>
        <v>69.594289328634673</v>
      </c>
      <c r="E10" s="4">
        <f t="shared" si="1"/>
        <v>51.522544501671632</v>
      </c>
      <c r="F10" s="4">
        <f t="shared" si="1"/>
        <v>33.450799674708584</v>
      </c>
      <c r="G10" s="4">
        <f t="shared" si="1"/>
        <v>15.379054847745554</v>
      </c>
      <c r="H10" s="4">
        <f t="shared" si="1"/>
        <v>-2.6926899792174996</v>
      </c>
      <c r="I10" s="4">
        <f t="shared" si="1"/>
        <v>-20.764434806180532</v>
      </c>
      <c r="J10" s="4">
        <f t="shared" si="1"/>
        <v>-38.836179633143566</v>
      </c>
      <c r="K10" s="4">
        <f t="shared" si="1"/>
        <v>-56.907924460106621</v>
      </c>
      <c r="L10" s="4">
        <f t="shared" si="1"/>
        <v>-74.979669287069655</v>
      </c>
      <c r="M10" s="4">
        <f t="shared" si="1"/>
        <v>-93.051414114032681</v>
      </c>
      <c r="N10" s="4">
        <f t="shared" si="1"/>
        <v>-111.12315894099571</v>
      </c>
      <c r="O10" s="4">
        <f t="shared" si="1"/>
        <v>-129.19490376795878</v>
      </c>
    </row>
    <row r="11" spans="1:15" x14ac:dyDescent="0.25">
      <c r="A11">
        <v>48</v>
      </c>
      <c r="C11" s="4">
        <f t="shared" ref="C11:C33" si="2">100*((($A11*$C$6)/((11.1+0.305*$A11)*($B$4-$B$5))-($B$5/($B$4-$B$5))))</f>
        <v>88.289488289488276</v>
      </c>
      <c r="D11" s="4">
        <f t="shared" si="1"/>
        <v>70.52947052947053</v>
      </c>
      <c r="E11" s="4">
        <f t="shared" si="1"/>
        <v>52.769452769452776</v>
      </c>
      <c r="F11" s="4">
        <f t="shared" si="1"/>
        <v>35.009435009434995</v>
      </c>
      <c r="G11" s="4">
        <f t="shared" si="1"/>
        <v>17.249417249417263</v>
      </c>
      <c r="H11" s="4">
        <f t="shared" si="1"/>
        <v>-0.51060051060052292</v>
      </c>
      <c r="I11" s="4">
        <f t="shared" si="1"/>
        <v>-18.270618270618243</v>
      </c>
      <c r="J11" s="4">
        <f t="shared" si="1"/>
        <v>-36.030636030636032</v>
      </c>
      <c r="K11" s="4">
        <f t="shared" si="1"/>
        <v>-53.790653790653799</v>
      </c>
      <c r="L11" s="4">
        <f t="shared" si="1"/>
        <v>-71.550671550671538</v>
      </c>
      <c r="M11" s="4">
        <f t="shared" si="1"/>
        <v>-89.310689310689256</v>
      </c>
      <c r="N11" s="4">
        <f t="shared" si="1"/>
        <v>-107.07070707070707</v>
      </c>
      <c r="O11" s="4">
        <f t="shared" si="1"/>
        <v>-124.83072483072483</v>
      </c>
    </row>
    <row r="12" spans="1:15" x14ac:dyDescent="0.25">
      <c r="A12">
        <v>46</v>
      </c>
      <c r="C12" s="4">
        <f t="shared" si="2"/>
        <v>88.943209595816029</v>
      </c>
      <c r="D12" s="4">
        <f t="shared" si="1"/>
        <v>71.510052488962145</v>
      </c>
      <c r="E12" s="4">
        <f t="shared" si="1"/>
        <v>54.076895382108262</v>
      </c>
      <c r="F12" s="4">
        <f t="shared" si="1"/>
        <v>36.643738275254364</v>
      </c>
      <c r="G12" s="4">
        <f t="shared" si="1"/>
        <v>19.210581168400509</v>
      </c>
      <c r="H12" s="4">
        <f t="shared" si="1"/>
        <v>1.7774240615465953</v>
      </c>
      <c r="I12" s="4">
        <f t="shared" si="1"/>
        <v>-15.655733045307274</v>
      </c>
      <c r="J12" s="4">
        <f t="shared" si="1"/>
        <v>-33.088890152161142</v>
      </c>
      <c r="K12" s="4">
        <f t="shared" si="1"/>
        <v>-50.522047259015054</v>
      </c>
      <c r="L12" s="4">
        <f t="shared" si="1"/>
        <v>-67.955204365868909</v>
      </c>
      <c r="M12" s="4">
        <f t="shared" si="1"/>
        <v>-85.388361472722778</v>
      </c>
      <c r="N12" s="4">
        <f t="shared" si="1"/>
        <v>-102.82151857957669</v>
      </c>
      <c r="O12" s="4">
        <f t="shared" si="1"/>
        <v>-120.2546756864306</v>
      </c>
    </row>
    <row r="13" spans="1:15" x14ac:dyDescent="0.25">
      <c r="A13">
        <v>44</v>
      </c>
      <c r="C13" s="4">
        <f t="shared" si="2"/>
        <v>89.629457003029572</v>
      </c>
      <c r="D13" s="4">
        <f t="shared" si="1"/>
        <v>72.539423599782481</v>
      </c>
      <c r="E13" s="4">
        <f t="shared" si="1"/>
        <v>55.449390196535376</v>
      </c>
      <c r="F13" s="4">
        <f t="shared" si="1"/>
        <v>38.359356793288256</v>
      </c>
      <c r="G13" s="4">
        <f t="shared" si="1"/>
        <v>21.269323390041173</v>
      </c>
      <c r="H13" s="4">
        <f t="shared" si="1"/>
        <v>4.1792899867940436</v>
      </c>
      <c r="I13" s="4">
        <f t="shared" si="1"/>
        <v>-12.910743416453041</v>
      </c>
      <c r="J13" s="4">
        <f t="shared" si="1"/>
        <v>-30.00077681970015</v>
      </c>
      <c r="K13" s="4">
        <f t="shared" si="1"/>
        <v>-47.090810222947276</v>
      </c>
      <c r="L13" s="4">
        <f t="shared" si="1"/>
        <v>-64.18084362619436</v>
      </c>
      <c r="M13" s="4">
        <f t="shared" si="1"/>
        <v>-81.270877029441451</v>
      </c>
      <c r="N13" s="4">
        <f t="shared" si="1"/>
        <v>-98.360910432688598</v>
      </c>
      <c r="O13" s="4">
        <f t="shared" si="1"/>
        <v>-115.4509438359357</v>
      </c>
    </row>
    <row r="14" spans="1:15" x14ac:dyDescent="0.25">
      <c r="A14">
        <v>42</v>
      </c>
      <c r="C14" s="4">
        <f t="shared" si="2"/>
        <v>90.350719961761357</v>
      </c>
      <c r="D14" s="4">
        <f t="shared" si="1"/>
        <v>73.62131803788013</v>
      </c>
      <c r="E14" s="4">
        <f t="shared" si="1"/>
        <v>56.891916113998917</v>
      </c>
      <c r="F14" s="4">
        <f t="shared" si="1"/>
        <v>40.16251419011769</v>
      </c>
      <c r="G14" s="4">
        <f t="shared" si="1"/>
        <v>23.433112266236478</v>
      </c>
      <c r="H14" s="4">
        <f t="shared" si="1"/>
        <v>6.7037103423552402</v>
      </c>
      <c r="I14" s="4">
        <f t="shared" si="1"/>
        <v>-10.025691581525953</v>
      </c>
      <c r="J14" s="4">
        <f t="shared" si="1"/>
        <v>-26.755093505407167</v>
      </c>
      <c r="K14" s="4">
        <f t="shared" si="1"/>
        <v>-43.484495429288408</v>
      </c>
      <c r="L14" s="4">
        <f t="shared" si="1"/>
        <v>-60.213897353169621</v>
      </c>
      <c r="M14" s="4">
        <f t="shared" si="1"/>
        <v>-76.943299277050841</v>
      </c>
      <c r="N14" s="4">
        <f t="shared" si="1"/>
        <v>-93.672701200932067</v>
      </c>
      <c r="O14" s="4">
        <f t="shared" si="1"/>
        <v>-110.40210312481331</v>
      </c>
    </row>
    <row r="15" spans="1:15" x14ac:dyDescent="0.25">
      <c r="A15">
        <v>40</v>
      </c>
      <c r="C15" s="4">
        <f t="shared" si="2"/>
        <v>91.109748620478214</v>
      </c>
      <c r="D15" s="4">
        <f t="shared" si="1"/>
        <v>74.759861025955416</v>
      </c>
      <c r="E15" s="4">
        <f t="shared" si="1"/>
        <v>58.40997343143264</v>
      </c>
      <c r="F15" s="4">
        <f t="shared" si="1"/>
        <v>42.060085836909856</v>
      </c>
      <c r="G15" s="4">
        <f t="shared" si="1"/>
        <v>25.710198242387062</v>
      </c>
      <c r="H15" s="4">
        <f t="shared" si="1"/>
        <v>9.3603106478642673</v>
      </c>
      <c r="I15" s="4">
        <f t="shared" si="1"/>
        <v>-6.9895769466585156</v>
      </c>
      <c r="J15" s="4">
        <f t="shared" si="1"/>
        <v>-23.3394645411813</v>
      </c>
      <c r="K15" s="4">
        <f t="shared" si="1"/>
        <v>-39.689352135704084</v>
      </c>
      <c r="L15" s="4">
        <f t="shared" si="1"/>
        <v>-56.039239730226889</v>
      </c>
      <c r="M15" s="4">
        <f t="shared" si="1"/>
        <v>-72.389127324749666</v>
      </c>
      <c r="N15" s="4">
        <f t="shared" si="1"/>
        <v>-88.739014919272449</v>
      </c>
      <c r="O15" s="4">
        <f t="shared" si="1"/>
        <v>-105.08890251379526</v>
      </c>
    </row>
    <row r="16" spans="1:15" x14ac:dyDescent="0.25">
      <c r="A16">
        <v>38</v>
      </c>
      <c r="C16" s="4">
        <f t="shared" si="2"/>
        <v>91.909588868601631</v>
      </c>
      <c r="D16" s="4">
        <f t="shared" si="1"/>
        <v>75.959621398140555</v>
      </c>
      <c r="E16" s="4">
        <f t="shared" si="1"/>
        <v>60.009653927679473</v>
      </c>
      <c r="F16" s="4">
        <f t="shared" si="1"/>
        <v>44.059686457218383</v>
      </c>
      <c r="G16" s="4">
        <f t="shared" si="1"/>
        <v>28.109718986757315</v>
      </c>
      <c r="H16" s="4">
        <f t="shared" si="1"/>
        <v>12.159751516296225</v>
      </c>
      <c r="I16" s="4">
        <f t="shared" si="1"/>
        <v>-3.7902159541648439</v>
      </c>
      <c r="J16" s="4">
        <f t="shared" si="1"/>
        <v>-19.740183424625933</v>
      </c>
      <c r="K16" s="4">
        <f t="shared" si="1"/>
        <v>-35.690150895087022</v>
      </c>
      <c r="L16" s="4">
        <f t="shared" si="1"/>
        <v>-51.640118365548069</v>
      </c>
      <c r="M16" s="4">
        <f t="shared" si="1"/>
        <v>-67.590085836009166</v>
      </c>
      <c r="N16" s="4">
        <f t="shared" si="1"/>
        <v>-83.54005330647027</v>
      </c>
      <c r="O16" s="4">
        <f t="shared" si="1"/>
        <v>-99.490020776931345</v>
      </c>
    </row>
    <row r="17" spans="1:15" x14ac:dyDescent="0.25">
      <c r="A17">
        <v>36</v>
      </c>
      <c r="C17" s="4">
        <f t="shared" si="2"/>
        <v>92.753623188405783</v>
      </c>
      <c r="D17" s="4">
        <f t="shared" si="1"/>
        <v>77.225672877846762</v>
      </c>
      <c r="E17" s="4">
        <f t="shared" si="1"/>
        <v>61.697722567287769</v>
      </c>
      <c r="F17" s="4">
        <f t="shared" si="1"/>
        <v>46.169772256728756</v>
      </c>
      <c r="G17" s="4">
        <f t="shared" si="1"/>
        <v>30.641821946169745</v>
      </c>
      <c r="H17" s="4">
        <f t="shared" si="1"/>
        <v>15.113871635610732</v>
      </c>
      <c r="I17" s="4">
        <f t="shared" si="1"/>
        <v>-0.41407867494824835</v>
      </c>
      <c r="J17" s="4">
        <f t="shared" si="1"/>
        <v>-15.94202898550725</v>
      </c>
      <c r="K17" s="4">
        <f t="shared" si="1"/>
        <v>-31.469979296066274</v>
      </c>
      <c r="L17" s="4">
        <f t="shared" si="1"/>
        <v>-46.997929606625277</v>
      </c>
      <c r="M17" s="4">
        <f t="shared" si="1"/>
        <v>-62.525879917184298</v>
      </c>
      <c r="N17" s="4">
        <f t="shared" si="1"/>
        <v>-78.053830227743262</v>
      </c>
      <c r="O17" s="4">
        <f t="shared" si="1"/>
        <v>-93.581780538302326</v>
      </c>
    </row>
    <row r="18" spans="1:15" x14ac:dyDescent="0.25">
      <c r="A18">
        <v>34</v>
      </c>
      <c r="C18" s="4">
        <f t="shared" si="2"/>
        <v>93.645618470956137</v>
      </c>
      <c r="D18" s="4">
        <f t="shared" si="1"/>
        <v>78.563665801672315</v>
      </c>
      <c r="E18" s="4">
        <f t="shared" si="1"/>
        <v>63.481713132388471</v>
      </c>
      <c r="F18" s="4">
        <f t="shared" si="1"/>
        <v>48.399760463104649</v>
      </c>
      <c r="G18" s="4">
        <f t="shared" si="1"/>
        <v>33.317807793820819</v>
      </c>
      <c r="H18" s="4">
        <f t="shared" si="1"/>
        <v>18.235855124536982</v>
      </c>
      <c r="I18" s="4">
        <f t="shared" si="1"/>
        <v>3.1539024552531547</v>
      </c>
      <c r="J18" s="4">
        <f t="shared" si="1"/>
        <v>-11.928050214030673</v>
      </c>
      <c r="K18" s="4">
        <f t="shared" si="1"/>
        <v>-27.010002883314499</v>
      </c>
      <c r="L18" s="4">
        <f t="shared" si="1"/>
        <v>-42.091955552598328</v>
      </c>
      <c r="M18" s="4">
        <f t="shared" si="1"/>
        <v>-57.173908221882151</v>
      </c>
      <c r="N18" s="4">
        <f t="shared" si="1"/>
        <v>-72.25586089116598</v>
      </c>
      <c r="O18" s="4">
        <f t="shared" si="1"/>
        <v>-87.337813560449831</v>
      </c>
    </row>
    <row r="19" spans="1:15" x14ac:dyDescent="0.25">
      <c r="A19">
        <v>32</v>
      </c>
      <c r="C19" s="4">
        <f t="shared" si="2"/>
        <v>94.589782221613461</v>
      </c>
      <c r="D19" s="4">
        <f t="shared" si="1"/>
        <v>79.979911427658294</v>
      </c>
      <c r="E19" s="4">
        <f t="shared" si="1"/>
        <v>65.370040633703127</v>
      </c>
      <c r="F19" s="4">
        <f t="shared" si="1"/>
        <v>50.760169839747959</v>
      </c>
      <c r="G19" s="4">
        <f t="shared" si="1"/>
        <v>36.150299045792799</v>
      </c>
      <c r="H19" s="4">
        <f t="shared" si="1"/>
        <v>21.540428251837618</v>
      </c>
      <c r="I19" s="4">
        <f t="shared" si="1"/>
        <v>6.9305574578824691</v>
      </c>
      <c r="J19" s="4">
        <f t="shared" si="1"/>
        <v>-7.6793133360726795</v>
      </c>
      <c r="K19" s="4">
        <f t="shared" si="1"/>
        <v>-22.289184130027873</v>
      </c>
      <c r="L19" s="4">
        <f t="shared" si="1"/>
        <v>-36.899054923983023</v>
      </c>
      <c r="M19" s="4">
        <f t="shared" si="1"/>
        <v>-51.50892571793819</v>
      </c>
      <c r="N19" s="4">
        <f t="shared" si="1"/>
        <v>-66.118796511893365</v>
      </c>
      <c r="O19" s="4">
        <f t="shared" si="1"/>
        <v>-80.72866730584856</v>
      </c>
    </row>
    <row r="20" spans="1:15" x14ac:dyDescent="0.25">
      <c r="A20">
        <v>30</v>
      </c>
      <c r="C20" s="4">
        <f t="shared" si="2"/>
        <v>95.590828924162238</v>
      </c>
      <c r="D20" s="4">
        <f t="shared" si="1"/>
        <v>81.481481481481467</v>
      </c>
      <c r="E20" s="4">
        <f t="shared" si="1"/>
        <v>67.372134038800695</v>
      </c>
      <c r="F20" s="4">
        <f t="shared" si="1"/>
        <v>53.262786596119916</v>
      </c>
      <c r="G20" s="4">
        <f t="shared" si="1"/>
        <v>39.153439153439152</v>
      </c>
      <c r="H20" s="4">
        <f t="shared" si="1"/>
        <v>25.044091710758366</v>
      </c>
      <c r="I20" s="4">
        <f t="shared" si="1"/>
        <v>10.934744268077591</v>
      </c>
      <c r="J20" s="4">
        <f t="shared" si="1"/>
        <v>-3.1746031746031633</v>
      </c>
      <c r="K20" s="4">
        <f t="shared" si="1"/>
        <v>-17.28395061728396</v>
      </c>
      <c r="L20" s="4">
        <f t="shared" si="1"/>
        <v>-31.393298059964714</v>
      </c>
      <c r="M20" s="4">
        <f t="shared" si="1"/>
        <v>-45.502645502645493</v>
      </c>
      <c r="N20" s="4">
        <f t="shared" si="1"/>
        <v>-59.611992945326286</v>
      </c>
      <c r="O20" s="4">
        <f t="shared" si="1"/>
        <v>-73.721340388007064</v>
      </c>
    </row>
    <row r="21" spans="1:15" x14ac:dyDescent="0.25">
      <c r="A21">
        <v>28</v>
      </c>
      <c r="C21" s="4">
        <f t="shared" si="2"/>
        <v>96.654058772185024</v>
      </c>
      <c r="D21" s="4">
        <f t="shared" si="1"/>
        <v>83.07632625351566</v>
      </c>
      <c r="E21" s="4">
        <f t="shared" si="1"/>
        <v>69.498593734846253</v>
      </c>
      <c r="F21" s="4">
        <f t="shared" si="1"/>
        <v>55.920861216176888</v>
      </c>
      <c r="G21" s="4">
        <f t="shared" si="1"/>
        <v>42.343128697507517</v>
      </c>
      <c r="H21" s="4">
        <f t="shared" si="1"/>
        <v>28.76539617883812</v>
      </c>
      <c r="I21" s="4">
        <f t="shared" si="1"/>
        <v>15.187663660168727</v>
      </c>
      <c r="J21" s="4">
        <f t="shared" si="1"/>
        <v>1.6099311414993656</v>
      </c>
      <c r="K21" s="4">
        <f t="shared" si="1"/>
        <v>-11.967801377170018</v>
      </c>
      <c r="L21" s="4">
        <f t="shared" si="1"/>
        <v>-25.545533895839402</v>
      </c>
      <c r="M21" s="4">
        <f t="shared" si="1"/>
        <v>-39.123266414508763</v>
      </c>
      <c r="N21" s="4">
        <f t="shared" si="1"/>
        <v>-52.70099893317817</v>
      </c>
      <c r="O21" s="4">
        <f t="shared" si="1"/>
        <v>-66.278731451847548</v>
      </c>
    </row>
    <row r="22" spans="1:15" x14ac:dyDescent="0.25">
      <c r="A22">
        <v>26</v>
      </c>
      <c r="C22" s="4">
        <f t="shared" si="2"/>
        <v>97.785451542676967</v>
      </c>
      <c r="D22" s="4">
        <f t="shared" si="1"/>
        <v>84.773415409253545</v>
      </c>
      <c r="E22" s="4">
        <f t="shared" si="1"/>
        <v>71.761379275830123</v>
      </c>
      <c r="F22" s="4">
        <f t="shared" si="1"/>
        <v>58.749343142406715</v>
      </c>
      <c r="G22" s="4">
        <f t="shared" si="1"/>
        <v>45.737307008983294</v>
      </c>
      <c r="H22" s="4">
        <f t="shared" si="1"/>
        <v>32.725270875559872</v>
      </c>
      <c r="I22" s="4">
        <f t="shared" si="1"/>
        <v>19.713234742136464</v>
      </c>
      <c r="J22" s="4">
        <f t="shared" si="1"/>
        <v>6.701198608713077</v>
      </c>
      <c r="K22" s="4">
        <f t="shared" si="1"/>
        <v>-6.3108375247103554</v>
      </c>
      <c r="L22" s="4">
        <f t="shared" si="1"/>
        <v>-19.322873658133766</v>
      </c>
      <c r="M22" s="4">
        <f t="shared" si="1"/>
        <v>-32.334909791557195</v>
      </c>
      <c r="N22" s="4">
        <f t="shared" si="1"/>
        <v>-45.346945924980588</v>
      </c>
      <c r="O22" s="4">
        <f t="shared" si="1"/>
        <v>-58.358982058404038</v>
      </c>
    </row>
    <row r="23" spans="1:15" x14ac:dyDescent="0.25">
      <c r="A23">
        <v>24</v>
      </c>
      <c r="C23" s="4">
        <f t="shared" si="2"/>
        <v>98.991779122072259</v>
      </c>
      <c r="D23" s="4">
        <f t="shared" si="1"/>
        <v>86.582906778346498</v>
      </c>
      <c r="E23" s="4">
        <f t="shared" si="1"/>
        <v>74.174034434620737</v>
      </c>
      <c r="F23" s="4">
        <f t="shared" si="1"/>
        <v>61.765162090894975</v>
      </c>
      <c r="G23" s="4">
        <f t="shared" si="1"/>
        <v>49.356289747169221</v>
      </c>
      <c r="H23" s="4">
        <f t="shared" si="1"/>
        <v>36.947417403443453</v>
      </c>
      <c r="I23" s="4">
        <f t="shared" si="1"/>
        <v>24.538545059717698</v>
      </c>
      <c r="J23" s="4">
        <f t="shared" si="1"/>
        <v>12.129672715991923</v>
      </c>
      <c r="K23" s="4">
        <f t="shared" si="1"/>
        <v>-0.27919962773383933</v>
      </c>
      <c r="L23" s="4">
        <f t="shared" si="1"/>
        <v>-12.688071971459603</v>
      </c>
      <c r="M23" s="4">
        <f t="shared" si="1"/>
        <v>-25.096944315185343</v>
      </c>
      <c r="N23" s="4">
        <f t="shared" si="1"/>
        <v>-37.505816658911108</v>
      </c>
      <c r="O23" s="4">
        <f t="shared" si="1"/>
        <v>-49.914689002636891</v>
      </c>
    </row>
    <row r="24" spans="1:15" x14ac:dyDescent="0.25">
      <c r="A24">
        <v>22</v>
      </c>
      <c r="C24" s="4">
        <f t="shared" si="2"/>
        <v>100.28074115665355</v>
      </c>
      <c r="D24" s="4">
        <f t="shared" si="1"/>
        <v>88.516349830218431</v>
      </c>
      <c r="E24" s="4">
        <f t="shared" si="1"/>
        <v>76.7519585037833</v>
      </c>
      <c r="F24" s="4">
        <f t="shared" si="1"/>
        <v>64.987567177348168</v>
      </c>
      <c r="G24" s="4">
        <f t="shared" si="1"/>
        <v>53.223175850913066</v>
      </c>
      <c r="H24" s="4">
        <f t="shared" si="1"/>
        <v>41.458784524477934</v>
      </c>
      <c r="I24" s="4">
        <f t="shared" si="1"/>
        <v>29.69439319804281</v>
      </c>
      <c r="J24" s="4">
        <f t="shared" si="1"/>
        <v>17.930001871607693</v>
      </c>
      <c r="K24" s="4">
        <f t="shared" si="1"/>
        <v>6.1656105451725507</v>
      </c>
      <c r="L24" s="4">
        <f t="shared" si="1"/>
        <v>-5.5987807812625467</v>
      </c>
      <c r="M24" s="4">
        <f t="shared" si="1"/>
        <v>-17.363172107697665</v>
      </c>
      <c r="N24" s="4">
        <f t="shared" si="1"/>
        <v>-29.12756343413281</v>
      </c>
      <c r="O24" s="4">
        <f t="shared" si="1"/>
        <v>-40.891954760567927</v>
      </c>
    </row>
    <row r="25" spans="1:15" x14ac:dyDescent="0.25">
      <c r="A25">
        <v>20</v>
      </c>
      <c r="C25" s="4">
        <f t="shared" si="2"/>
        <v>101.66112956810629</v>
      </c>
      <c r="D25" s="4">
        <f t="shared" si="1"/>
        <v>90.586932447397544</v>
      </c>
      <c r="E25" s="4">
        <f t="shared" si="1"/>
        <v>79.512735326688784</v>
      </c>
      <c r="F25" s="4">
        <f t="shared" si="1"/>
        <v>68.438538205980052</v>
      </c>
      <c r="G25" s="4">
        <f t="shared" si="1"/>
        <v>57.364341085271306</v>
      </c>
      <c r="H25" s="4">
        <f t="shared" si="1"/>
        <v>46.290143964562546</v>
      </c>
      <c r="I25" s="4">
        <f t="shared" si="1"/>
        <v>35.215946843853793</v>
      </c>
      <c r="J25" s="4">
        <f t="shared" si="1"/>
        <v>24.141749723145068</v>
      </c>
      <c r="K25" s="4">
        <f t="shared" si="1"/>
        <v>13.067552602436304</v>
      </c>
      <c r="L25" s="4">
        <f t="shared" si="1"/>
        <v>1.9933554817275434</v>
      </c>
      <c r="M25" s="4">
        <f t="shared" si="1"/>
        <v>-9.0808416389811732</v>
      </c>
      <c r="N25" s="4">
        <f t="shared" si="1"/>
        <v>-20.155038759689937</v>
      </c>
      <c r="O25" s="4">
        <f t="shared" si="1"/>
        <v>-31.229235880398697</v>
      </c>
    </row>
    <row r="26" spans="1:15" x14ac:dyDescent="0.25">
      <c r="A26">
        <v>18</v>
      </c>
      <c r="C26" s="4">
        <f t="shared" si="2"/>
        <v>103.14302936364416</v>
      </c>
      <c r="D26" s="4">
        <f t="shared" ref="D26:O33" si="3">100*((($A26*D$6)/((11.1+0.305*$A26)*($B$4-$B$5))-($B$5/($B$4-$B$5))))</f>
        <v>92.809782140704371</v>
      </c>
      <c r="E26" s="4">
        <f t="shared" si="3"/>
        <v>82.476534917764567</v>
      </c>
      <c r="F26" s="4">
        <f t="shared" si="3"/>
        <v>72.14328769482475</v>
      </c>
      <c r="G26" s="4">
        <f t="shared" si="3"/>
        <v>61.810040471884939</v>
      </c>
      <c r="H26" s="4">
        <f t="shared" si="3"/>
        <v>51.476793248945121</v>
      </c>
      <c r="I26" s="4">
        <f t="shared" si="3"/>
        <v>41.143546026005332</v>
      </c>
      <c r="J26" s="4">
        <f t="shared" si="3"/>
        <v>30.810298803065528</v>
      </c>
      <c r="K26" s="4">
        <f t="shared" si="3"/>
        <v>20.477051580125718</v>
      </c>
      <c r="L26" s="4">
        <f t="shared" si="3"/>
        <v>10.143804357185893</v>
      </c>
      <c r="M26" s="4">
        <f t="shared" si="3"/>
        <v>-0.18944286575390823</v>
      </c>
      <c r="N26" s="4">
        <f t="shared" si="3"/>
        <v>-10.522690088693709</v>
      </c>
      <c r="O26" s="4">
        <f t="shared" si="3"/>
        <v>-20.855937311633554</v>
      </c>
    </row>
    <row r="27" spans="1:15" x14ac:dyDescent="0.25">
      <c r="A27">
        <v>16</v>
      </c>
      <c r="C27" s="4">
        <f t="shared" si="2"/>
        <v>104.7380654389415</v>
      </c>
      <c r="D27" s="4">
        <f t="shared" si="3"/>
        <v>95.202336253650373</v>
      </c>
      <c r="E27" s="4">
        <f t="shared" si="3"/>
        <v>85.666607068359241</v>
      </c>
      <c r="F27" s="4">
        <f t="shared" si="3"/>
        <v>76.130877883068109</v>
      </c>
      <c r="G27" s="4">
        <f t="shared" si="3"/>
        <v>66.595148697776978</v>
      </c>
      <c r="H27" s="4">
        <f t="shared" si="3"/>
        <v>57.059419512485832</v>
      </c>
      <c r="I27" s="4">
        <f t="shared" si="3"/>
        <v>47.5236903271947</v>
      </c>
      <c r="J27" s="4">
        <f t="shared" si="3"/>
        <v>37.987961141903561</v>
      </c>
      <c r="K27" s="4">
        <f t="shared" si="3"/>
        <v>28.452231956612415</v>
      </c>
      <c r="L27" s="4">
        <f t="shared" si="3"/>
        <v>18.916502771321287</v>
      </c>
      <c r="M27" s="4">
        <f t="shared" si="3"/>
        <v>9.3807735860301555</v>
      </c>
      <c r="N27" s="4">
        <f t="shared" si="3"/>
        <v>-0.15495559926099745</v>
      </c>
      <c r="O27" s="4">
        <f t="shared" si="3"/>
        <v>-9.6906847845521291</v>
      </c>
    </row>
    <row r="28" spans="1:15" x14ac:dyDescent="0.25">
      <c r="A28">
        <v>14</v>
      </c>
      <c r="C28" s="4">
        <f t="shared" si="2"/>
        <v>106.45970815131516</v>
      </c>
      <c r="D28" s="4">
        <f t="shared" si="3"/>
        <v>97.784800322210842</v>
      </c>
      <c r="E28" s="4">
        <f t="shared" si="3"/>
        <v>89.109892493106528</v>
      </c>
      <c r="F28" s="4">
        <f t="shared" si="3"/>
        <v>80.434984664002201</v>
      </c>
      <c r="G28" s="4">
        <f t="shared" si="3"/>
        <v>71.760076834897902</v>
      </c>
      <c r="H28" s="4">
        <f t="shared" si="3"/>
        <v>63.085169005793574</v>
      </c>
      <c r="I28" s="4">
        <f t="shared" si="3"/>
        <v>54.410261176689254</v>
      </c>
      <c r="J28" s="4">
        <f t="shared" si="3"/>
        <v>45.735353347584947</v>
      </c>
      <c r="K28" s="4">
        <f t="shared" si="3"/>
        <v>37.06044551848062</v>
      </c>
      <c r="L28" s="4">
        <f t="shared" si="3"/>
        <v>28.385537689376317</v>
      </c>
      <c r="M28" s="4">
        <f t="shared" si="3"/>
        <v>19.710629860272011</v>
      </c>
      <c r="N28" s="4">
        <f t="shared" si="3"/>
        <v>11.035722031167694</v>
      </c>
      <c r="O28" s="4">
        <f t="shared" si="3"/>
        <v>2.3608142020633549</v>
      </c>
    </row>
    <row r="29" spans="1:15" x14ac:dyDescent="0.25">
      <c r="A29">
        <v>12</v>
      </c>
      <c r="C29" s="4">
        <f t="shared" si="2"/>
        <v>108.32365466511806</v>
      </c>
      <c r="D29" s="4">
        <f t="shared" si="3"/>
        <v>100.58072009291519</v>
      </c>
      <c r="E29" s="4">
        <f t="shared" si="3"/>
        <v>92.83778552071233</v>
      </c>
      <c r="F29" s="4">
        <f t="shared" si="3"/>
        <v>85.09485094850946</v>
      </c>
      <c r="G29" s="4">
        <f t="shared" si="3"/>
        <v>77.351916376306605</v>
      </c>
      <c r="H29" s="4">
        <f t="shared" si="3"/>
        <v>69.608981804103735</v>
      </c>
      <c r="I29" s="4">
        <f t="shared" si="3"/>
        <v>61.866047231900879</v>
      </c>
      <c r="J29" s="4">
        <f t="shared" si="3"/>
        <v>54.123112659698002</v>
      </c>
      <c r="K29" s="4">
        <f t="shared" si="3"/>
        <v>46.380178087495139</v>
      </c>
      <c r="L29" s="4">
        <f t="shared" si="3"/>
        <v>38.637243515292276</v>
      </c>
      <c r="M29" s="4">
        <f t="shared" si="3"/>
        <v>30.89430894308942</v>
      </c>
      <c r="N29" s="4">
        <f t="shared" si="3"/>
        <v>23.151374370886547</v>
      </c>
      <c r="O29" s="4">
        <f t="shared" si="3"/>
        <v>15.40843979868367</v>
      </c>
    </row>
    <row r="30" spans="1:15" x14ac:dyDescent="0.25">
      <c r="A30">
        <v>10</v>
      </c>
      <c r="C30" s="4">
        <f t="shared" si="2"/>
        <v>110.34830893488135</v>
      </c>
      <c r="D30" s="4">
        <f t="shared" si="3"/>
        <v>103.61770149756013</v>
      </c>
      <c r="E30" s="4">
        <f t="shared" si="3"/>
        <v>96.887094060238923</v>
      </c>
      <c r="F30" s="4">
        <f t="shared" si="3"/>
        <v>90.156486622917697</v>
      </c>
      <c r="G30" s="4">
        <f t="shared" si="3"/>
        <v>83.425879185596472</v>
      </c>
      <c r="H30" s="4">
        <f t="shared" si="3"/>
        <v>76.69527174827526</v>
      </c>
      <c r="I30" s="4">
        <f t="shared" si="3"/>
        <v>69.964664310954035</v>
      </c>
      <c r="J30" s="4">
        <f t="shared" si="3"/>
        <v>63.234056873632824</v>
      </c>
      <c r="K30" s="4">
        <f t="shared" si="3"/>
        <v>56.503449436311605</v>
      </c>
      <c r="L30" s="4">
        <f t="shared" si="3"/>
        <v>49.77284199899038</v>
      </c>
      <c r="M30" s="4">
        <f t="shared" si="3"/>
        <v>43.042234561669169</v>
      </c>
      <c r="N30" s="4">
        <f t="shared" si="3"/>
        <v>36.311627124347943</v>
      </c>
      <c r="O30" s="4">
        <f t="shared" si="3"/>
        <v>29.581019687026721</v>
      </c>
    </row>
    <row r="31" spans="1:15" x14ac:dyDescent="0.25">
      <c r="A31">
        <v>8</v>
      </c>
      <c r="C31" s="4">
        <f t="shared" si="2"/>
        <v>112.55539143279172</v>
      </c>
      <c r="D31" s="4">
        <f t="shared" si="3"/>
        <v>106.92832524442566</v>
      </c>
      <c r="E31" s="4">
        <f t="shared" si="3"/>
        <v>101.30125905605962</v>
      </c>
      <c r="F31" s="4">
        <f t="shared" si="3"/>
        <v>95.674192867693591</v>
      </c>
      <c r="G31" s="4">
        <f t="shared" si="3"/>
        <v>90.047126679327548</v>
      </c>
      <c r="H31" s="4">
        <f t="shared" si="3"/>
        <v>84.420060490961504</v>
      </c>
      <c r="I31" s="4">
        <f t="shared" si="3"/>
        <v>78.79299430259546</v>
      </c>
      <c r="J31" s="4">
        <f t="shared" si="3"/>
        <v>73.16592811422943</v>
      </c>
      <c r="K31" s="4">
        <f t="shared" si="3"/>
        <v>67.538861925863387</v>
      </c>
      <c r="L31" s="4">
        <f t="shared" si="3"/>
        <v>61.911795737497343</v>
      </c>
      <c r="M31" s="4">
        <f t="shared" si="3"/>
        <v>56.284729549131306</v>
      </c>
      <c r="N31" s="4">
        <f t="shared" si="3"/>
        <v>50.657663360765262</v>
      </c>
      <c r="O31" s="4">
        <f t="shared" si="3"/>
        <v>45.030597172399212</v>
      </c>
    </row>
    <row r="32" spans="1:15" x14ac:dyDescent="0.25">
      <c r="A32">
        <v>5</v>
      </c>
      <c r="C32" s="4">
        <f t="shared" si="2"/>
        <v>116.26591230551624</v>
      </c>
      <c r="D32" s="4">
        <f t="shared" si="3"/>
        <v>112.49410655351248</v>
      </c>
      <c r="E32" s="4">
        <f t="shared" si="3"/>
        <v>108.72230080150871</v>
      </c>
      <c r="F32" s="4">
        <f t="shared" si="3"/>
        <v>104.95049504950494</v>
      </c>
      <c r="G32" s="4">
        <f t="shared" si="3"/>
        <v>101.17868929750115</v>
      </c>
      <c r="H32" s="4">
        <f t="shared" si="3"/>
        <v>97.406883545497379</v>
      </c>
      <c r="I32" s="4">
        <f t="shared" si="3"/>
        <v>93.635077793493622</v>
      </c>
      <c r="J32" s="4">
        <f t="shared" si="3"/>
        <v>89.86327204148985</v>
      </c>
      <c r="K32" s="4">
        <f t="shared" si="3"/>
        <v>86.091466289486078</v>
      </c>
      <c r="L32" s="4">
        <f t="shared" si="3"/>
        <v>82.319660537482292</v>
      </c>
      <c r="M32" s="4">
        <f t="shared" si="3"/>
        <v>78.547854785478535</v>
      </c>
      <c r="N32" s="4">
        <f t="shared" si="3"/>
        <v>74.776049033474763</v>
      </c>
      <c r="O32" s="4">
        <f t="shared" si="3"/>
        <v>71.004243281470977</v>
      </c>
    </row>
    <row r="33" spans="1:15" x14ac:dyDescent="0.25">
      <c r="A33">
        <v>1</v>
      </c>
      <c r="C33" s="4">
        <f t="shared" si="2"/>
        <v>122.13941253836036</v>
      </c>
      <c r="D33" s="4">
        <f t="shared" si="3"/>
        <v>121.30435690277864</v>
      </c>
      <c r="E33" s="4">
        <f t="shared" si="3"/>
        <v>120.4693012671969</v>
      </c>
      <c r="F33" s="4">
        <f t="shared" si="3"/>
        <v>119.6342456316152</v>
      </c>
      <c r="G33" s="4">
        <f t="shared" si="3"/>
        <v>118.79918999603348</v>
      </c>
      <c r="H33" s="4">
        <f t="shared" si="3"/>
        <v>117.96413436045174</v>
      </c>
      <c r="I33" s="4">
        <f t="shared" si="3"/>
        <v>117.12907872487001</v>
      </c>
      <c r="J33" s="4">
        <f t="shared" si="3"/>
        <v>116.29402308928832</v>
      </c>
      <c r="K33" s="4">
        <f t="shared" si="3"/>
        <v>115.45896745370658</v>
      </c>
      <c r="L33" s="4">
        <f t="shared" si="3"/>
        <v>114.62391181812485</v>
      </c>
      <c r="M33" s="4">
        <f t="shared" si="3"/>
        <v>113.78885618254316</v>
      </c>
      <c r="N33" s="4">
        <f t="shared" si="3"/>
        <v>112.95380054696142</v>
      </c>
      <c r="O33" s="4">
        <f t="shared" si="3"/>
        <v>112.11874491137969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Pasture ruler</vt:lpstr>
      <vt:lpstr>Tab ZF</vt:lpstr>
      <vt:lpstr>Tab Weide</vt:lpstr>
      <vt:lpstr>Limits</vt:lpstr>
      <vt:lpstr>tab FOR chart cost</vt:lpstr>
      <vt:lpstr>Sheet1</vt:lpstr>
      <vt:lpstr>Tabelle1</vt:lpstr>
      <vt:lpstr>'Pasture ruler'!Druckbereich</vt:lpstr>
    </vt:vector>
  </TitlesOfParts>
  <Company>LTA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Kohnen</dc:creator>
  <cp:lastModifiedBy>PC322</cp:lastModifiedBy>
  <cp:lastPrinted>2012-06-06T06:37:42Z</cp:lastPrinted>
  <dcterms:created xsi:type="dcterms:W3CDTF">2007-03-02T18:54:01Z</dcterms:created>
  <dcterms:modified xsi:type="dcterms:W3CDTF">2012-06-06T06:47:47Z</dcterms:modified>
</cp:coreProperties>
</file>